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10" windowWidth="12090" windowHeight="12045" tabRatio="718" activeTab="1"/>
  </bookViews>
  <sheets>
    <sheet name="230Revenue" sheetId="1" r:id="rId1"/>
    <sheet name="230Accounts" sheetId="2" r:id="rId2"/>
    <sheet name="231Mosquito" sheetId="3" r:id="rId3"/>
    <sheet name="235 340B" sheetId="4" r:id="rId4"/>
    <sheet name="239Wrkfrc" sheetId="5" r:id="rId5"/>
    <sheet name="241STD Misc-Other" sheetId="6" r:id="rId6"/>
  </sheets>
  <definedNames>
    <definedName name="_xlfn._FV" hidden="1">#NAME?</definedName>
    <definedName name="_xlnm.Print_Area" localSheetId="0">'230Revenue'!$A$1:$H$63</definedName>
  </definedNames>
  <calcPr fullCalcOnLoad="1"/>
</workbook>
</file>

<file path=xl/sharedStrings.xml><?xml version="1.0" encoding="utf-8"?>
<sst xmlns="http://schemas.openxmlformats.org/spreadsheetml/2006/main" count="110" uniqueCount="90">
  <si>
    <t>BCMH</t>
  </si>
  <si>
    <t xml:space="preserve">Car Seats / Boosters </t>
  </si>
  <si>
    <t>Visuals</t>
  </si>
  <si>
    <t>Pools</t>
  </si>
  <si>
    <t>State Subsidy</t>
  </si>
  <si>
    <t>Vital Statistics</t>
  </si>
  <si>
    <t>Income Source</t>
  </si>
  <si>
    <t>Galion City Health Department</t>
  </si>
  <si>
    <t>Food Service Op. License Fees</t>
  </si>
  <si>
    <t>Shampoo</t>
  </si>
  <si>
    <t>Total Nursing</t>
  </si>
  <si>
    <t>Total EH</t>
  </si>
  <si>
    <t>Lice Checks</t>
  </si>
  <si>
    <t>Trash Hauler Fees</t>
  </si>
  <si>
    <t>Water Testing</t>
  </si>
  <si>
    <t>ODH-Ohio Youth Occupant Conf.</t>
  </si>
  <si>
    <t>MAC</t>
  </si>
  <si>
    <t>Flu - Medicaid</t>
  </si>
  <si>
    <t>Flu - Medicare</t>
  </si>
  <si>
    <t>Flu - Cash</t>
  </si>
  <si>
    <t>Flu Clinic Fees</t>
  </si>
  <si>
    <t>Imm Clinic Fees</t>
  </si>
  <si>
    <t>Imms - Medicaid</t>
  </si>
  <si>
    <t>Imms - Medicare</t>
  </si>
  <si>
    <t>Imms - Private Ins</t>
  </si>
  <si>
    <t>Imms - Cash</t>
  </si>
  <si>
    <t>Flu - Private Ins</t>
  </si>
  <si>
    <t>School Nursing - St. Joe's - Galion</t>
  </si>
  <si>
    <t>School Nursing - Galion</t>
  </si>
  <si>
    <t>Retail Food Estab. License Fees</t>
  </si>
  <si>
    <t>Retail Food Estab. Review Fees</t>
  </si>
  <si>
    <t>Food Service Op Plan Review Fees</t>
  </si>
  <si>
    <t>Mobile Home Park Inspection Fees</t>
  </si>
  <si>
    <t>State Sub</t>
  </si>
  <si>
    <t>Projected</t>
  </si>
  <si>
    <t>Temporary Campground</t>
  </si>
  <si>
    <t xml:space="preserve">Totals </t>
  </si>
  <si>
    <t>VS Subsidy</t>
  </si>
  <si>
    <t>$25*26 Trucks</t>
  </si>
  <si>
    <t>($20*1)</t>
  </si>
  <si>
    <t>Risk 1</t>
  </si>
  <si>
    <t>Risk 2</t>
  </si>
  <si>
    <t>Risk 3</t>
  </si>
  <si>
    <t>Mobile</t>
  </si>
  <si>
    <t>Vending</t>
  </si>
  <si>
    <t>Risk 1-4</t>
  </si>
  <si>
    <t>Total RFE Risk Class Fees</t>
  </si>
  <si>
    <t>Total FSO Risk Class Fees</t>
  </si>
  <si>
    <t>Pool/Spa Fees</t>
  </si>
  <si>
    <t>RFE Revenue</t>
  </si>
  <si>
    <t>Risk 4</t>
  </si>
  <si>
    <t>FSO Revenue</t>
  </si>
  <si>
    <t>Record Copies</t>
  </si>
  <si>
    <t>Smokefree Workplace</t>
  </si>
  <si>
    <t>*added to State Sub category &amp; Subtracted from GH as it is part of VS Revenue</t>
  </si>
  <si>
    <t>Total State Grants</t>
  </si>
  <si>
    <t>Total Contracts</t>
  </si>
  <si>
    <t>Lead Tests</t>
  </si>
  <si>
    <t>Sexual Health Cash</t>
  </si>
  <si>
    <t>Sexual Health Private</t>
  </si>
  <si>
    <t>Sexual Health Medicaid</t>
  </si>
  <si>
    <t>Food Safety Class/Test</t>
  </si>
  <si>
    <t>Pools/Spa</t>
  </si>
  <si>
    <t>230-0200-41251 
State Subsidy - Health Dept.</t>
  </si>
  <si>
    <t>230-0400-41411 
Federal Grants</t>
  </si>
  <si>
    <t>230-0400-41421 
State Grants</t>
  </si>
  <si>
    <t>230-0500-
41521   
General Health</t>
  </si>
  <si>
    <t>230-0500-41522  
Food Service Op</t>
  </si>
  <si>
    <t>230-0500-41523   
Retail Food Est.</t>
  </si>
  <si>
    <t>230-0500-41524   
Mobile Home Parks</t>
  </si>
  <si>
    <t>230-0500-41525   Pools/Spas</t>
  </si>
  <si>
    <t>230-0500-41526   
Private Water</t>
  </si>
  <si>
    <t>Tattoo License Fees</t>
  </si>
  <si>
    <t>230-0800-41850
Misc-Other</t>
  </si>
  <si>
    <t>230-0900-41910
Transfer In-Health Subsidy</t>
  </si>
  <si>
    <t>230-0900-41930
Reimbursements</t>
  </si>
  <si>
    <t>City Subsidy</t>
  </si>
  <si>
    <t>Healthy Homes - Lead</t>
  </si>
  <si>
    <t>xxxxxx</t>
  </si>
  <si>
    <t>Misc/Other</t>
  </si>
  <si>
    <t>Reimbursements</t>
  </si>
  <si>
    <t>241-0800-41850 
Misc-Other</t>
  </si>
  <si>
    <t>STD Misc/Other</t>
  </si>
  <si>
    <t>239-0400-41411 Federal Grants</t>
  </si>
  <si>
    <t>Federal Grants (From ODH)</t>
  </si>
  <si>
    <t>235-0800-41850 
Misc-Other</t>
  </si>
  <si>
    <t>340B Misc/Other</t>
  </si>
  <si>
    <t>231-0400-41421 State Grants</t>
  </si>
  <si>
    <t>State Grants</t>
  </si>
  <si>
    <t>2021 thru Sept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</si>
</sst>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"/>
    <numFmt numFmtId="167" formatCode="_(&quot;$&quot;* #,##0.0_);_(&quot;$&quot;* \(#,##0.0\);_(&quot;$&quot;* &quot;-&quot;??_);_(@_)"/>
    <numFmt numFmtId="168" formatCode="_(&quot;$&quot;* #,##0.000_);_(&quot;$&quot;* \(#,##0.000\);_(&quot;$&quot;* &quot;-&quot;??_);_(@_)"/>
    <numFmt numFmtId="169" formatCode="_([$$-409]* #,##0.00_);_([$$-409]* \(#,##0.00\);_([$$-409]* &quot;-&quot;??_);_(@_)"/>
    <numFmt numFmtId="170" formatCode="0.0%"/>
    <numFmt numFmtId="171" formatCode="&quot;$&quot;#,##0.00"/>
    <numFmt numFmtId="172" formatCode="&quot;$&quot;#,##0"/>
  </numFmts>
  <fonts count="58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trike/>
      <sz val="9"/>
      <name val="Arial"/>
      <family val="2"/>
    </font>
    <font>
      <strike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17"/>
      <name val="Arial"/>
      <family val="2"/>
    </font>
    <font>
      <sz val="7"/>
      <color indexed="17"/>
      <name val="Arial"/>
      <family val="2"/>
    </font>
    <font>
      <strike/>
      <sz val="9"/>
      <color indexed="17"/>
      <name val="Arial"/>
      <family val="2"/>
    </font>
    <font>
      <b/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00B050"/>
      <name val="Arial"/>
      <family val="2"/>
    </font>
    <font>
      <sz val="7"/>
      <color rgb="FF00B050"/>
      <name val="Arial"/>
      <family val="2"/>
    </font>
    <font>
      <strike/>
      <sz val="9"/>
      <color rgb="FF00B050"/>
      <name val="Arial"/>
      <family val="2"/>
    </font>
    <font>
      <b/>
      <sz val="9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9" fontId="2" fillId="0" borderId="0" xfId="60" applyFont="1" applyAlignment="1">
      <alignment/>
    </xf>
    <xf numFmtId="0" fontId="3" fillId="0" borderId="0" xfId="0" applyFont="1" applyAlignment="1">
      <alignment horizontal="center"/>
    </xf>
    <xf numFmtId="171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2" fillId="0" borderId="0" xfId="60" applyFont="1" applyFill="1" applyBorder="1" applyAlignment="1">
      <alignment/>
    </xf>
    <xf numFmtId="17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171" fontId="5" fillId="0" borderId="11" xfId="0" applyNumberFormat="1" applyFont="1" applyBorder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Fill="1" applyBorder="1" applyAlignment="1">
      <alignment/>
    </xf>
    <xf numFmtId="171" fontId="4" fillId="0" borderId="0" xfId="0" applyNumberFormat="1" applyFont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4" xfId="44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71" fontId="3" fillId="0" borderId="14" xfId="0" applyNumberFormat="1" applyFont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0" applyNumberFormat="1" applyFont="1" applyAlignment="1">
      <alignment horizontal="center"/>
    </xf>
    <xf numFmtId="171" fontId="2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1" fontId="5" fillId="0" borderId="0" xfId="0" applyNumberFormat="1" applyFont="1" applyFill="1" applyAlignment="1">
      <alignment horizontal="center" vertical="center"/>
    </xf>
    <xf numFmtId="171" fontId="51" fillId="33" borderId="0" xfId="0" applyNumberFormat="1" applyFont="1" applyFill="1" applyAlignment="1">
      <alignment horizontal="center" vertical="center"/>
    </xf>
    <xf numFmtId="0" fontId="4" fillId="0" borderId="0" xfId="0" applyFont="1" applyBorder="1" applyAlignment="1">
      <alignment/>
    </xf>
    <xf numFmtId="171" fontId="4" fillId="0" borderId="10" xfId="0" applyNumberFormat="1" applyFont="1" applyBorder="1" applyAlignment="1">
      <alignment horizontal="center" vertical="center"/>
    </xf>
    <xf numFmtId="171" fontId="51" fillId="0" borderId="10" xfId="0" applyNumberFormat="1" applyFont="1" applyFill="1" applyBorder="1" applyAlignment="1">
      <alignment horizontal="center" vertical="center"/>
    </xf>
    <xf numFmtId="171" fontId="51" fillId="0" borderId="0" xfId="0" applyNumberFormat="1" applyFont="1" applyFill="1" applyBorder="1" applyAlignment="1">
      <alignment horizontal="center" vertical="center"/>
    </xf>
    <xf numFmtId="171" fontId="51" fillId="0" borderId="0" xfId="0" applyNumberFormat="1" applyFont="1" applyAlignment="1">
      <alignment horizontal="center" vertical="center"/>
    </xf>
    <xf numFmtId="171" fontId="52" fillId="0" borderId="0" xfId="0" applyNumberFormat="1" applyFont="1" applyBorder="1" applyAlignment="1">
      <alignment horizontal="center" vertical="center"/>
    </xf>
    <xf numFmtId="171" fontId="51" fillId="33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171" fontId="52" fillId="33" borderId="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171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171" fontId="52" fillId="0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71" fontId="5" fillId="33" borderId="0" xfId="0" applyNumberFormat="1" applyFont="1" applyFill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1" fillId="0" borderId="0" xfId="0" applyFont="1" applyAlignment="1">
      <alignment/>
    </xf>
    <xf numFmtId="0" fontId="51" fillId="33" borderId="15" xfId="0" applyFont="1" applyFill="1" applyBorder="1" applyAlignment="1">
      <alignment/>
    </xf>
    <xf numFmtId="0" fontId="51" fillId="33" borderId="0" xfId="0" applyFont="1" applyFill="1" applyAlignment="1">
      <alignment/>
    </xf>
    <xf numFmtId="0" fontId="5" fillId="0" borderId="16" xfId="0" applyFont="1" applyBorder="1" applyAlignment="1">
      <alignment/>
    </xf>
    <xf numFmtId="171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0" fontId="1" fillId="0" borderId="17" xfId="0" applyFont="1" applyBorder="1" applyAlignment="1">
      <alignment/>
    </xf>
    <xf numFmtId="9" fontId="2" fillId="0" borderId="17" xfId="60" applyFont="1" applyBorder="1" applyAlignment="1">
      <alignment/>
    </xf>
    <xf numFmtId="0" fontId="2" fillId="0" borderId="17" xfId="0" applyFont="1" applyBorder="1" applyAlignment="1">
      <alignment horizontal="center"/>
    </xf>
    <xf numFmtId="171" fontId="2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5" fillId="0" borderId="11" xfId="0" applyFont="1" applyFill="1" applyBorder="1" applyAlignment="1">
      <alignment/>
    </xf>
    <xf numFmtId="171" fontId="3" fillId="33" borderId="11" xfId="0" applyNumberFormat="1" applyFont="1" applyFill="1" applyBorder="1" applyAlignment="1">
      <alignment/>
    </xf>
    <xf numFmtId="171" fontId="54" fillId="0" borderId="0" xfId="0" applyNumberFormat="1" applyFont="1" applyFill="1" applyAlignment="1">
      <alignment horizontal="center" vertical="center"/>
    </xf>
    <xf numFmtId="171" fontId="54" fillId="0" borderId="0" xfId="0" applyNumberFormat="1" applyFont="1" applyFill="1" applyBorder="1" applyAlignment="1">
      <alignment horizontal="center" vertical="center"/>
    </xf>
    <xf numFmtId="171" fontId="55" fillId="0" borderId="0" xfId="0" applyNumberFormat="1" applyFont="1" applyAlignment="1">
      <alignment horizontal="center"/>
    </xf>
    <xf numFmtId="0" fontId="55" fillId="0" borderId="0" xfId="0" applyFont="1" applyAlignment="1">
      <alignment horizontal="center"/>
    </xf>
    <xf numFmtId="171" fontId="54" fillId="0" borderId="13" xfId="0" applyNumberFormat="1" applyFont="1" applyBorder="1" applyAlignment="1">
      <alignment horizontal="center" vertical="center"/>
    </xf>
    <xf numFmtId="171" fontId="54" fillId="0" borderId="10" xfId="0" applyNumberFormat="1" applyFont="1" applyBorder="1" applyAlignment="1">
      <alignment horizontal="center" vertical="center"/>
    </xf>
    <xf numFmtId="171" fontId="54" fillId="0" borderId="0" xfId="0" applyNumberFormat="1" applyFont="1" applyBorder="1" applyAlignment="1">
      <alignment horizontal="center" vertical="center"/>
    </xf>
    <xf numFmtId="171" fontId="56" fillId="0" borderId="10" xfId="0" applyNumberFormat="1" applyFont="1" applyBorder="1" applyAlignment="1">
      <alignment horizontal="center" vertical="center"/>
    </xf>
    <xf numFmtId="171" fontId="57" fillId="0" borderId="12" xfId="0" applyNumberFormat="1" applyFont="1" applyFill="1" applyBorder="1" applyAlignment="1">
      <alignment horizontal="center" vertical="center"/>
    </xf>
    <xf numFmtId="171" fontId="57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1" fontId="57" fillId="0" borderId="10" xfId="0" applyNumberFormat="1" applyFont="1" applyBorder="1" applyAlignment="1">
      <alignment horizontal="center" vertical="center"/>
    </xf>
    <xf numFmtId="171" fontId="54" fillId="0" borderId="10" xfId="0" applyNumberFormat="1" applyFont="1" applyFill="1" applyBorder="1" applyAlignment="1">
      <alignment horizontal="center" vertical="center"/>
    </xf>
    <xf numFmtId="44" fontId="2" fillId="0" borderId="0" xfId="44" applyFont="1" applyFill="1" applyBorder="1" applyAlignment="1">
      <alignment horizontal="center"/>
    </xf>
    <xf numFmtId="44" fontId="2" fillId="0" borderId="0" xfId="44" applyFont="1" applyAlignment="1">
      <alignment/>
    </xf>
    <xf numFmtId="0" fontId="4" fillId="0" borderId="0" xfId="0" applyFont="1" applyAlignment="1">
      <alignment horizontal="center"/>
    </xf>
    <xf numFmtId="44" fontId="4" fillId="0" borderId="0" xfId="44" applyFont="1" applyFill="1" applyBorder="1" applyAlignment="1">
      <alignment horizontal="center"/>
    </xf>
    <xf numFmtId="44" fontId="4" fillId="0" borderId="0" xfId="44" applyFont="1" applyAlignment="1">
      <alignment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dxfs count="6"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57150</xdr:rowOff>
    </xdr:from>
    <xdr:to>
      <xdr:col>18</xdr:col>
      <xdr:colOff>419100</xdr:colOff>
      <xdr:row>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563225" y="57150"/>
          <a:ext cx="2219325" cy="4667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Used as Step 3 to determine revenue projections.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zoomScalePageLayoutView="0" workbookViewId="0" topLeftCell="A25">
      <selection activeCell="C30" sqref="C30"/>
    </sheetView>
  </sheetViews>
  <sheetFormatPr defaultColWidth="7.7109375" defaultRowHeight="12.75"/>
  <cols>
    <col min="1" max="1" width="29.00390625" style="1" bestFit="1" customWidth="1"/>
    <col min="2" max="2" width="11.00390625" style="1" customWidth="1"/>
    <col min="3" max="3" width="9.28125" style="7" bestFit="1" customWidth="1"/>
    <col min="4" max="4" width="12.421875" style="7" bestFit="1" customWidth="1"/>
    <col min="5" max="7" width="11.00390625" style="1" bestFit="1" customWidth="1"/>
    <col min="8" max="8" width="10.8515625" style="1" bestFit="1" customWidth="1"/>
    <col min="9" max="9" width="7.7109375" style="1" customWidth="1"/>
    <col min="10" max="10" width="8.00390625" style="1" bestFit="1" customWidth="1"/>
    <col min="11" max="12" width="7.8515625" style="1" bestFit="1" customWidth="1"/>
    <col min="13" max="13" width="9.8515625" style="1" bestFit="1" customWidth="1"/>
    <col min="14" max="16384" width="7.7109375" style="1" customWidth="1"/>
  </cols>
  <sheetData>
    <row r="1" spans="1:2" ht="12">
      <c r="A1" s="12" t="s">
        <v>7</v>
      </c>
      <c r="B1" s="12"/>
    </row>
    <row r="2" spans="1:2" ht="12">
      <c r="A2" s="13"/>
      <c r="B2" s="13"/>
    </row>
    <row r="3" spans="1:7" ht="12">
      <c r="A3" s="14" t="s">
        <v>6</v>
      </c>
      <c r="B3" s="15" t="s">
        <v>34</v>
      </c>
      <c r="D3" s="91" t="s">
        <v>89</v>
      </c>
      <c r="E3" s="88">
        <v>2020</v>
      </c>
      <c r="F3" s="88">
        <v>2019</v>
      </c>
      <c r="G3" s="88">
        <v>2018</v>
      </c>
    </row>
    <row r="4" spans="1:7" ht="12">
      <c r="A4" s="16" t="s">
        <v>0</v>
      </c>
      <c r="B4" s="78">
        <v>3000</v>
      </c>
      <c r="D4" s="89">
        <v>1160</v>
      </c>
      <c r="E4" s="90">
        <v>3819</v>
      </c>
      <c r="F4" s="90">
        <v>6950</v>
      </c>
      <c r="G4" s="90">
        <v>4150</v>
      </c>
    </row>
    <row r="5" spans="1:7" ht="12">
      <c r="A5" s="16" t="s">
        <v>1</v>
      </c>
      <c r="B5" s="78">
        <f>20*5</f>
        <v>100</v>
      </c>
      <c r="D5" s="89">
        <v>20</v>
      </c>
      <c r="E5" s="90">
        <v>120</v>
      </c>
      <c r="F5" s="90">
        <v>275</v>
      </c>
      <c r="G5" s="90">
        <v>185</v>
      </c>
    </row>
    <row r="6" spans="1:7" ht="12">
      <c r="A6" s="16" t="s">
        <v>21</v>
      </c>
      <c r="B6" s="78">
        <v>500</v>
      </c>
      <c r="D6" s="89">
        <v>417</v>
      </c>
      <c r="E6" s="90">
        <v>594</v>
      </c>
      <c r="F6" s="90">
        <v>862</v>
      </c>
      <c r="G6" s="90">
        <v>1434</v>
      </c>
    </row>
    <row r="7" spans="1:7" ht="12">
      <c r="A7" s="16" t="s">
        <v>22</v>
      </c>
      <c r="B7" s="78">
        <v>7000</v>
      </c>
      <c r="D7" s="89">
        <v>5298.47</v>
      </c>
      <c r="E7" s="90">
        <v>8618.509999999998</v>
      </c>
      <c r="F7" s="90">
        <v>8174.71</v>
      </c>
      <c r="G7" s="90">
        <v>6008.8099999999995</v>
      </c>
    </row>
    <row r="8" spans="1:7" ht="12">
      <c r="A8" s="16" t="s">
        <v>23</v>
      </c>
      <c r="B8" s="78">
        <v>0</v>
      </c>
      <c r="C8" s="8"/>
      <c r="D8" s="89">
        <v>0</v>
      </c>
      <c r="E8" s="90">
        <v>141.28</v>
      </c>
      <c r="F8" s="90">
        <v>907.08</v>
      </c>
      <c r="G8" s="90">
        <v>220.31</v>
      </c>
    </row>
    <row r="9" spans="1:7" ht="12">
      <c r="A9" s="16" t="s">
        <v>24</v>
      </c>
      <c r="B9" s="78">
        <v>45000</v>
      </c>
      <c r="D9" s="89">
        <v>31109.640000000007</v>
      </c>
      <c r="E9" s="90">
        <v>36432.049999999996</v>
      </c>
      <c r="F9" s="90">
        <v>50350.61</v>
      </c>
      <c r="G9" s="90">
        <v>34002.700000000004</v>
      </c>
    </row>
    <row r="10" spans="1:7" ht="12">
      <c r="A10" s="16" t="s">
        <v>25</v>
      </c>
      <c r="B10" s="78">
        <v>3500</v>
      </c>
      <c r="D10" s="89">
        <v>3268.69</v>
      </c>
      <c r="E10" s="90">
        <v>2847.58</v>
      </c>
      <c r="F10" s="90">
        <v>4576</v>
      </c>
      <c r="G10" s="90">
        <v>3057.9</v>
      </c>
    </row>
    <row r="11" spans="1:7" ht="12">
      <c r="A11" s="16" t="s">
        <v>17</v>
      </c>
      <c r="B11" s="78">
        <v>1000</v>
      </c>
      <c r="D11" s="89">
        <v>451.03999999999996</v>
      </c>
      <c r="E11" s="90">
        <v>2995.44</v>
      </c>
      <c r="F11" s="90">
        <v>1393.62</v>
      </c>
      <c r="G11" s="90">
        <v>1171.06</v>
      </c>
    </row>
    <row r="12" spans="1:7" ht="12">
      <c r="A12" s="16" t="s">
        <v>18</v>
      </c>
      <c r="B12" s="85">
        <v>8000</v>
      </c>
      <c r="D12" s="89">
        <v>179.51</v>
      </c>
      <c r="E12" s="90">
        <v>8277.1</v>
      </c>
      <c r="F12" s="90">
        <v>8105.040000000001</v>
      </c>
      <c r="G12" s="90">
        <v>11603.019999999999</v>
      </c>
    </row>
    <row r="13" spans="1:7" ht="12">
      <c r="A13" s="16" t="s">
        <v>26</v>
      </c>
      <c r="B13" s="78">
        <v>5500</v>
      </c>
      <c r="C13" s="8"/>
      <c r="D13" s="89">
        <v>1579.54</v>
      </c>
      <c r="E13" s="90">
        <v>7858.26</v>
      </c>
      <c r="F13" s="90">
        <v>6239.92</v>
      </c>
      <c r="G13" s="90">
        <v>4806.639999999999</v>
      </c>
    </row>
    <row r="14" spans="1:7" ht="12">
      <c r="A14" s="16" t="s">
        <v>19</v>
      </c>
      <c r="B14" s="78">
        <v>1000</v>
      </c>
      <c r="D14" s="89">
        <v>211.86</v>
      </c>
      <c r="E14" s="90">
        <v>650.84</v>
      </c>
      <c r="F14" s="90">
        <v>1091.03</v>
      </c>
      <c r="G14" s="90">
        <v>1679.42</v>
      </c>
    </row>
    <row r="15" spans="1:7" ht="12">
      <c r="A15" s="16" t="s">
        <v>20</v>
      </c>
      <c r="B15" s="78">
        <v>100</v>
      </c>
      <c r="D15" s="89">
        <v>0</v>
      </c>
      <c r="E15" s="90">
        <v>105</v>
      </c>
      <c r="F15" s="90">
        <v>30</v>
      </c>
      <c r="G15" s="90">
        <v>77</v>
      </c>
    </row>
    <row r="16" spans="1:7" ht="12">
      <c r="A16" s="16" t="s">
        <v>57</v>
      </c>
      <c r="B16" s="78">
        <v>50</v>
      </c>
      <c r="D16" s="89">
        <v>23.58</v>
      </c>
      <c r="E16" s="90">
        <v>16.79</v>
      </c>
      <c r="F16" s="90">
        <v>117.18</v>
      </c>
      <c r="G16" s="13"/>
    </row>
    <row r="17" spans="1:7" ht="12">
      <c r="A17" s="16" t="s">
        <v>12</v>
      </c>
      <c r="B17" s="78">
        <v>100</v>
      </c>
      <c r="C17" s="8"/>
      <c r="D17" s="89">
        <v>80.69</v>
      </c>
      <c r="E17" s="90">
        <v>178.93</v>
      </c>
      <c r="F17" s="90">
        <v>80.92</v>
      </c>
      <c r="G17" s="90">
        <v>304.08</v>
      </c>
    </row>
    <row r="18" spans="1:7" ht="12">
      <c r="A18" s="16" t="s">
        <v>15</v>
      </c>
      <c r="B18" s="78">
        <v>50</v>
      </c>
      <c r="D18" s="89">
        <v>50</v>
      </c>
      <c r="E18" s="90">
        <v>110</v>
      </c>
      <c r="F18" s="90">
        <v>0</v>
      </c>
      <c r="G18" s="90">
        <v>350</v>
      </c>
    </row>
    <row r="19" spans="1:7" ht="12">
      <c r="A19" s="16" t="s">
        <v>52</v>
      </c>
      <c r="B19" s="78">
        <v>200</v>
      </c>
      <c r="D19" s="89">
        <v>201</v>
      </c>
      <c r="E19" s="90">
        <v>195</v>
      </c>
      <c r="F19" s="90">
        <v>267</v>
      </c>
      <c r="G19" s="90">
        <v>246</v>
      </c>
    </row>
    <row r="20" spans="1:7" ht="12">
      <c r="A20" s="16" t="s">
        <v>9</v>
      </c>
      <c r="B20" s="78">
        <v>60</v>
      </c>
      <c r="D20" s="89">
        <v>60</v>
      </c>
      <c r="E20" s="90">
        <v>60</v>
      </c>
      <c r="F20" s="90">
        <v>96</v>
      </c>
      <c r="G20" s="90">
        <v>120</v>
      </c>
    </row>
    <row r="21" spans="1:7" ht="12">
      <c r="A21" s="16" t="s">
        <v>2</v>
      </c>
      <c r="B21" s="78">
        <v>150</v>
      </c>
      <c r="D21" s="89">
        <v>106.24</v>
      </c>
      <c r="E21" s="90">
        <v>215.52999999999997</v>
      </c>
      <c r="F21" s="90">
        <v>239.5</v>
      </c>
      <c r="G21" s="90">
        <v>260</v>
      </c>
    </row>
    <row r="22" spans="1:7" ht="12">
      <c r="A22" s="16" t="s">
        <v>28</v>
      </c>
      <c r="B22" s="85">
        <v>50000</v>
      </c>
      <c r="C22" s="8"/>
      <c r="D22" s="89">
        <v>29764.75</v>
      </c>
      <c r="E22" s="90">
        <v>40452.75</v>
      </c>
      <c r="F22" s="90">
        <v>45422.03</v>
      </c>
      <c r="G22" s="90">
        <v>58142.26</v>
      </c>
    </row>
    <row r="23" spans="1:7" ht="12">
      <c r="A23" s="16" t="s">
        <v>27</v>
      </c>
      <c r="B23" s="85">
        <v>600</v>
      </c>
      <c r="D23" s="89">
        <v>581</v>
      </c>
      <c r="E23" s="90">
        <v>752.5</v>
      </c>
      <c r="F23" s="90">
        <v>245</v>
      </c>
      <c r="G23" s="90">
        <v>638.75</v>
      </c>
    </row>
    <row r="24" spans="1:3" ht="12">
      <c r="A24" s="39"/>
      <c r="B24" s="42">
        <v>0</v>
      </c>
      <c r="C24" s="8"/>
    </row>
    <row r="25" spans="1:3" ht="12">
      <c r="A25" s="16"/>
      <c r="B25" s="41">
        <v>0</v>
      </c>
      <c r="C25" s="8"/>
    </row>
    <row r="26" spans="1:7" ht="12">
      <c r="A26" s="39"/>
      <c r="B26" s="42">
        <v>0</v>
      </c>
      <c r="C26" s="8"/>
      <c r="D26" s="86"/>
      <c r="E26" s="87"/>
      <c r="F26" s="87"/>
      <c r="G26" s="87"/>
    </row>
    <row r="27" spans="1:3" ht="12">
      <c r="A27" s="51" t="s">
        <v>10</v>
      </c>
      <c r="B27" s="52">
        <f>SUM(B4:B26)</f>
        <v>125910</v>
      </c>
      <c r="C27" s="8"/>
    </row>
    <row r="28" spans="1:4" s="2" customFormat="1" ht="12">
      <c r="A28" s="14"/>
      <c r="B28" s="19"/>
      <c r="C28" s="9"/>
      <c r="D28" s="9"/>
    </row>
    <row r="29" spans="1:2" ht="12">
      <c r="A29" s="20" t="s">
        <v>4</v>
      </c>
      <c r="B29" s="82">
        <v>1900</v>
      </c>
    </row>
    <row r="30" spans="1:4" s="2" customFormat="1" ht="12">
      <c r="A30" s="53" t="s">
        <v>76</v>
      </c>
      <c r="B30" s="54">
        <v>353348.15</v>
      </c>
      <c r="C30" s="9"/>
      <c r="D30" s="9"/>
    </row>
    <row r="31" spans="1:4" s="2" customFormat="1" ht="12">
      <c r="A31" s="55"/>
      <c r="B31" s="56"/>
      <c r="C31" s="9"/>
      <c r="D31" s="9"/>
    </row>
    <row r="32" spans="1:4" s="2" customFormat="1" ht="12">
      <c r="A32" s="57" t="s">
        <v>16</v>
      </c>
      <c r="B32" s="81">
        <f>6500*4</f>
        <v>26000</v>
      </c>
      <c r="C32" s="9"/>
      <c r="D32" s="9"/>
    </row>
    <row r="33" spans="1:2" ht="12">
      <c r="A33" s="55"/>
      <c r="B33" s="56"/>
    </row>
    <row r="34" spans="1:2" ht="12">
      <c r="A34" s="83" t="s">
        <v>77</v>
      </c>
      <c r="B34" s="73">
        <v>6000</v>
      </c>
    </row>
    <row r="35" spans="1:3" ht="12">
      <c r="A35" s="60" t="s">
        <v>78</v>
      </c>
      <c r="B35" s="38"/>
      <c r="C35" s="28"/>
    </row>
    <row r="36" spans="1:2" ht="12">
      <c r="A36" s="17" t="s">
        <v>55</v>
      </c>
      <c r="B36" s="18">
        <f>SUM(B34:B35)</f>
        <v>6000</v>
      </c>
    </row>
    <row r="37" spans="1:3" ht="12">
      <c r="A37" s="49"/>
      <c r="B37" s="50"/>
      <c r="C37" s="9"/>
    </row>
    <row r="38" spans="1:4" s="2" customFormat="1" ht="12">
      <c r="A38" s="58" t="s">
        <v>78</v>
      </c>
      <c r="B38" s="43">
        <v>0</v>
      </c>
      <c r="C38" s="9"/>
      <c r="D38" s="9"/>
    </row>
    <row r="39" spans="1:4" s="2" customFormat="1" ht="12">
      <c r="A39" s="59" t="s">
        <v>78</v>
      </c>
      <c r="B39" s="45">
        <v>0</v>
      </c>
      <c r="C39" s="9"/>
      <c r="D39" s="9"/>
    </row>
    <row r="40" spans="1:4" s="2" customFormat="1" ht="12">
      <c r="A40" s="34" t="s">
        <v>56</v>
      </c>
      <c r="B40" s="35">
        <f>SUM(B38:B39)</f>
        <v>0</v>
      </c>
      <c r="C40" s="9"/>
      <c r="D40" s="9"/>
    </row>
    <row r="41" spans="1:4" s="2" customFormat="1" ht="12">
      <c r="A41" s="55"/>
      <c r="B41" s="56"/>
      <c r="C41" s="9"/>
      <c r="D41" s="9"/>
    </row>
    <row r="42" spans="1:13" ht="12">
      <c r="A42" s="16" t="s">
        <v>29</v>
      </c>
      <c r="B42" s="40">
        <f>H49</f>
        <v>10700</v>
      </c>
      <c r="C42" s="9"/>
      <c r="D42" s="9"/>
      <c r="E42" s="2" t="s">
        <v>49</v>
      </c>
      <c r="F42" s="2"/>
      <c r="G42" s="2"/>
      <c r="H42" s="2"/>
      <c r="I42" s="2"/>
      <c r="J42" s="2" t="s">
        <v>46</v>
      </c>
      <c r="K42" s="2"/>
      <c r="L42" s="2"/>
      <c r="M42" s="2"/>
    </row>
    <row r="43" spans="1:13" ht="12">
      <c r="A43" s="16" t="s">
        <v>30</v>
      </c>
      <c r="B43" s="78">
        <v>0</v>
      </c>
      <c r="C43" s="9"/>
      <c r="D43" s="9"/>
      <c r="E43" s="1" t="s">
        <v>40</v>
      </c>
      <c r="F43" s="75">
        <v>218</v>
      </c>
      <c r="G43" s="76">
        <v>7</v>
      </c>
      <c r="H43" s="30">
        <f aca="true" t="shared" si="0" ref="H43:H48">F43*G43</f>
        <v>1526</v>
      </c>
      <c r="I43" s="2"/>
      <c r="J43" s="1" t="s">
        <v>45</v>
      </c>
      <c r="K43" s="75">
        <v>28</v>
      </c>
      <c r="L43" s="29">
        <f>SUM(G43:G46)</f>
        <v>25</v>
      </c>
      <c r="M43" s="30">
        <f>K43*L43</f>
        <v>700</v>
      </c>
    </row>
    <row r="44" spans="1:13" ht="12">
      <c r="A44" s="16" t="s">
        <v>8</v>
      </c>
      <c r="B44" s="40">
        <f>H58</f>
        <v>27912.5</v>
      </c>
      <c r="D44" s="9"/>
      <c r="E44" s="1" t="s">
        <v>41</v>
      </c>
      <c r="F44" s="75">
        <v>242</v>
      </c>
      <c r="G44" s="76">
        <v>2</v>
      </c>
      <c r="H44" s="30">
        <f t="shared" si="0"/>
        <v>484</v>
      </c>
      <c r="I44" s="2"/>
      <c r="J44" s="1" t="s">
        <v>43</v>
      </c>
      <c r="K44" s="75">
        <v>28</v>
      </c>
      <c r="L44" s="29">
        <f>G47</f>
        <v>10</v>
      </c>
      <c r="M44" s="30">
        <f>K44*L44</f>
        <v>280</v>
      </c>
    </row>
    <row r="45" spans="1:13" ht="12">
      <c r="A45" s="16" t="s">
        <v>31</v>
      </c>
      <c r="B45" s="78">
        <v>204</v>
      </c>
      <c r="E45" s="1" t="s">
        <v>42</v>
      </c>
      <c r="F45" s="75">
        <v>436</v>
      </c>
      <c r="G45" s="76">
        <v>10</v>
      </c>
      <c r="H45" s="30">
        <f t="shared" si="0"/>
        <v>4360</v>
      </c>
      <c r="I45" s="2"/>
      <c r="J45" s="1" t="s">
        <v>44</v>
      </c>
      <c r="K45" s="75">
        <v>6</v>
      </c>
      <c r="L45" s="29">
        <f>G48</f>
        <v>0</v>
      </c>
      <c r="M45" s="33">
        <f>K45*L45</f>
        <v>0</v>
      </c>
    </row>
    <row r="46" spans="1:13" ht="12">
      <c r="A46" s="22" t="s">
        <v>61</v>
      </c>
      <c r="B46" s="78">
        <v>100</v>
      </c>
      <c r="E46" s="1" t="s">
        <v>50</v>
      </c>
      <c r="F46" s="75">
        <v>545</v>
      </c>
      <c r="G46" s="76">
        <v>6</v>
      </c>
      <c r="H46" s="30">
        <f t="shared" si="0"/>
        <v>3270</v>
      </c>
      <c r="J46" s="2"/>
      <c r="L46" s="31"/>
      <c r="M46" s="32">
        <f>SUM(M43:M45)</f>
        <v>980</v>
      </c>
    </row>
    <row r="47" spans="1:16" ht="12">
      <c r="A47" s="16" t="s">
        <v>32</v>
      </c>
      <c r="B47" s="78">
        <v>500</v>
      </c>
      <c r="E47" s="1" t="s">
        <v>43</v>
      </c>
      <c r="F47" s="75">
        <v>106</v>
      </c>
      <c r="G47" s="76">
        <v>10</v>
      </c>
      <c r="H47" s="30">
        <f t="shared" si="0"/>
        <v>1060</v>
      </c>
      <c r="J47" s="2"/>
      <c r="L47" s="31"/>
      <c r="M47" s="31"/>
      <c r="P47" s="5"/>
    </row>
    <row r="48" spans="1:16" ht="12">
      <c r="A48" s="16" t="s">
        <v>3</v>
      </c>
      <c r="B48" s="40">
        <f>H64</f>
        <v>2410</v>
      </c>
      <c r="E48" s="1" t="s">
        <v>44</v>
      </c>
      <c r="F48" s="75">
        <v>41.85</v>
      </c>
      <c r="G48" s="76">
        <v>0</v>
      </c>
      <c r="H48" s="33">
        <f t="shared" si="0"/>
        <v>0</v>
      </c>
      <c r="J48" s="2"/>
      <c r="L48" s="31"/>
      <c r="M48" s="31"/>
      <c r="P48" s="5"/>
    </row>
    <row r="49" spans="1:13" ht="12">
      <c r="A49" s="16" t="s">
        <v>14</v>
      </c>
      <c r="B49" s="78">
        <v>20</v>
      </c>
      <c r="C49" s="7" t="s">
        <v>39</v>
      </c>
      <c r="F49" s="30"/>
      <c r="G49" s="29"/>
      <c r="H49" s="32">
        <f>SUM(H43:H48)</f>
        <v>10700</v>
      </c>
      <c r="M49" s="29"/>
    </row>
    <row r="50" spans="1:13" ht="12.75" thickBot="1">
      <c r="A50" s="16" t="s">
        <v>53</v>
      </c>
      <c r="B50" s="78">
        <v>125</v>
      </c>
      <c r="F50" s="30"/>
      <c r="G50" s="29"/>
      <c r="H50" s="31"/>
      <c r="M50" s="29"/>
    </row>
    <row r="51" spans="1:13" ht="12">
      <c r="A51" s="46" t="s">
        <v>13</v>
      </c>
      <c r="B51" s="80">
        <v>0</v>
      </c>
      <c r="E51" s="65" t="s">
        <v>51</v>
      </c>
      <c r="F51" s="68"/>
      <c r="G51" s="67"/>
      <c r="H51" s="69"/>
      <c r="I51" s="70"/>
      <c r="J51" s="65" t="s">
        <v>47</v>
      </c>
      <c r="K51" s="69"/>
      <c r="L51" s="69"/>
      <c r="M51" s="69"/>
    </row>
    <row r="52" spans="1:13" s="2" customFormat="1" ht="12">
      <c r="A52" s="21" t="s">
        <v>35</v>
      </c>
      <c r="B52" s="77">
        <v>75</v>
      </c>
      <c r="C52" s="47" t="s">
        <v>38</v>
      </c>
      <c r="D52" s="7"/>
      <c r="E52" s="1" t="s">
        <v>40</v>
      </c>
      <c r="F52" s="75">
        <f>F43</f>
        <v>218</v>
      </c>
      <c r="G52" s="76">
        <v>1</v>
      </c>
      <c r="H52" s="30">
        <f aca="true" t="shared" si="1" ref="H52:H57">F52*G52</f>
        <v>218</v>
      </c>
      <c r="I52" s="1"/>
      <c r="J52" s="1" t="s">
        <v>45</v>
      </c>
      <c r="K52" s="75">
        <f>K43</f>
        <v>28</v>
      </c>
      <c r="L52" s="29">
        <f>SUM(G52:G55)</f>
        <v>58</v>
      </c>
      <c r="M52" s="30">
        <f>K52*L52</f>
        <v>1624</v>
      </c>
    </row>
    <row r="53" spans="1:13" ht="12">
      <c r="A53" s="39" t="s">
        <v>72</v>
      </c>
      <c r="B53" s="79">
        <v>550</v>
      </c>
      <c r="C53" s="2"/>
      <c r="E53" s="1" t="s">
        <v>41</v>
      </c>
      <c r="F53" s="75">
        <f>F44</f>
        <v>242</v>
      </c>
      <c r="G53" s="76">
        <v>7</v>
      </c>
      <c r="H53" s="30">
        <f t="shared" si="1"/>
        <v>1694</v>
      </c>
      <c r="J53" s="1" t="s">
        <v>43</v>
      </c>
      <c r="K53" s="75">
        <f>K44</f>
        <v>28</v>
      </c>
      <c r="L53" s="29">
        <f>G56</f>
        <v>11</v>
      </c>
      <c r="M53" s="30">
        <f>K53*L53</f>
        <v>308</v>
      </c>
    </row>
    <row r="54" spans="1:13" s="2" customFormat="1" ht="12">
      <c r="A54" s="17" t="s">
        <v>11</v>
      </c>
      <c r="B54" s="18">
        <f>SUM(B42:B53)</f>
        <v>42596.5</v>
      </c>
      <c r="C54" s="7"/>
      <c r="D54" s="7"/>
      <c r="E54" s="1" t="s">
        <v>42</v>
      </c>
      <c r="F54" s="75">
        <f>F45</f>
        <v>436</v>
      </c>
      <c r="G54" s="76">
        <v>26</v>
      </c>
      <c r="H54" s="30">
        <f t="shared" si="1"/>
        <v>11336</v>
      </c>
      <c r="I54" s="1"/>
      <c r="J54" s="1" t="s">
        <v>44</v>
      </c>
      <c r="K54" s="75">
        <f>K45</f>
        <v>6</v>
      </c>
      <c r="L54" s="29">
        <f>G57</f>
        <v>10</v>
      </c>
      <c r="M54" s="33">
        <f>K54*L54</f>
        <v>60</v>
      </c>
    </row>
    <row r="55" spans="1:13" s="2" customFormat="1" ht="12">
      <c r="A55" s="13"/>
      <c r="B55" s="23"/>
      <c r="C55" s="9"/>
      <c r="D55" s="9"/>
      <c r="E55" s="1" t="s">
        <v>50</v>
      </c>
      <c r="F55" s="75">
        <f>F46</f>
        <v>545</v>
      </c>
      <c r="G55" s="76">
        <v>24</v>
      </c>
      <c r="H55" s="30">
        <f t="shared" si="1"/>
        <v>13080</v>
      </c>
      <c r="I55" s="1"/>
      <c r="K55" s="31"/>
      <c r="L55" s="1"/>
      <c r="M55" s="32">
        <f>SUM(M52:M54)</f>
        <v>1992</v>
      </c>
    </row>
    <row r="56" spans="1:13" s="2" customFormat="1" ht="12">
      <c r="A56" s="63" t="s">
        <v>5</v>
      </c>
      <c r="B56" s="84">
        <v>37500</v>
      </c>
      <c r="C56" s="7"/>
      <c r="D56" s="7"/>
      <c r="E56" s="1" t="s">
        <v>43</v>
      </c>
      <c r="F56" s="75">
        <v>106</v>
      </c>
      <c r="G56" s="76">
        <v>11</v>
      </c>
      <c r="H56" s="30">
        <f t="shared" si="1"/>
        <v>1166</v>
      </c>
      <c r="J56" s="1"/>
      <c r="K56" s="29"/>
      <c r="M56" s="29"/>
    </row>
    <row r="57" spans="1:13" s="3" customFormat="1" ht="12">
      <c r="A57" s="34"/>
      <c r="B57" s="44"/>
      <c r="C57" s="9"/>
      <c r="D57" s="9"/>
      <c r="E57" s="1" t="s">
        <v>44</v>
      </c>
      <c r="F57" s="75">
        <v>41.85</v>
      </c>
      <c r="G57" s="76">
        <v>10</v>
      </c>
      <c r="H57" s="33">
        <f t="shared" si="1"/>
        <v>418.5</v>
      </c>
      <c r="I57" s="1"/>
      <c r="J57" s="2"/>
      <c r="K57" s="2"/>
      <c r="L57" s="1"/>
      <c r="M57" s="31"/>
    </row>
    <row r="58" spans="1:8" s="2" customFormat="1" ht="12">
      <c r="A58" s="63" t="s">
        <v>79</v>
      </c>
      <c r="B58" s="78">
        <v>0</v>
      </c>
      <c r="C58" s="9"/>
      <c r="D58" s="9"/>
      <c r="E58" s="1"/>
      <c r="F58" s="1"/>
      <c r="G58" s="1"/>
      <c r="H58" s="32">
        <f>SUM(H52:H57)</f>
        <v>27912.5</v>
      </c>
    </row>
    <row r="59" spans="1:7" s="2" customFormat="1" ht="12">
      <c r="A59" s="34" t="s">
        <v>80</v>
      </c>
      <c r="B59" s="79">
        <v>0</v>
      </c>
      <c r="C59" s="9"/>
      <c r="D59" s="9"/>
      <c r="G59" s="31">
        <f>SUM(G43:G57)</f>
        <v>114</v>
      </c>
    </row>
    <row r="60" spans="1:9" ht="12.75" thickBot="1">
      <c r="A60" s="36"/>
      <c r="B60" s="37"/>
      <c r="C60" s="10"/>
      <c r="D60" s="10"/>
      <c r="E60" s="2"/>
      <c r="F60" s="2"/>
      <c r="G60" s="2"/>
      <c r="H60" s="2"/>
      <c r="I60" s="2"/>
    </row>
    <row r="61" spans="1:13" ht="12.75" thickTop="1">
      <c r="A61" s="61" t="s">
        <v>36</v>
      </c>
      <c r="B61" s="62">
        <f>SUM(B56,B54,B40,B36,B32,B29,B30,B27,B58,B59)</f>
        <v>593254.65</v>
      </c>
      <c r="C61" s="9"/>
      <c r="D61" s="9"/>
      <c r="E61" s="65" t="s">
        <v>62</v>
      </c>
      <c r="F61" s="65"/>
      <c r="G61" s="65"/>
      <c r="H61" s="65"/>
      <c r="I61" s="66"/>
      <c r="J61" s="65" t="s">
        <v>48</v>
      </c>
      <c r="K61" s="67"/>
      <c r="L61" s="67"/>
      <c r="M61" s="67"/>
    </row>
    <row r="62" spans="3:13" ht="9">
      <c r="C62" s="9"/>
      <c r="D62" s="9"/>
      <c r="E62" s="1" t="s">
        <v>3</v>
      </c>
      <c r="F62" s="75">
        <v>480</v>
      </c>
      <c r="G62" s="76">
        <v>4</v>
      </c>
      <c r="H62" s="30">
        <f>G62*F62</f>
        <v>1920</v>
      </c>
      <c r="J62" s="1" t="s">
        <v>3</v>
      </c>
      <c r="K62" s="75">
        <v>80</v>
      </c>
      <c r="L62" s="29">
        <f>G62</f>
        <v>4</v>
      </c>
      <c r="M62" s="30">
        <f>5*80</f>
        <v>400</v>
      </c>
    </row>
    <row r="63" spans="5:13" ht="9">
      <c r="E63" s="1" t="s">
        <v>3</v>
      </c>
      <c r="F63" s="75">
        <v>245</v>
      </c>
      <c r="G63" s="76">
        <v>2</v>
      </c>
      <c r="H63" s="33">
        <f>G63*F63</f>
        <v>490</v>
      </c>
      <c r="J63" s="1" t="s">
        <v>3</v>
      </c>
      <c r="K63" s="75">
        <v>55</v>
      </c>
      <c r="L63" s="29">
        <f>G63</f>
        <v>2</v>
      </c>
      <c r="M63" s="33">
        <f>2*55</f>
        <v>110</v>
      </c>
    </row>
    <row r="64" spans="3:13" ht="9">
      <c r="C64" s="28"/>
      <c r="H64" s="32">
        <f>SUM(H62:H63)</f>
        <v>2410</v>
      </c>
      <c r="J64" s="2"/>
      <c r="K64" s="3"/>
      <c r="L64" s="30"/>
      <c r="M64" s="32">
        <f>SUM(M62:M63)</f>
        <v>510</v>
      </c>
    </row>
  </sheetData>
  <sheetProtection/>
  <conditionalFormatting sqref="A42:B53 A4:B26 A58:B59">
    <cfRule type="expression" priority="4" dxfId="0" stopIfTrue="1">
      <formula>MOD(ROW(),2)=0</formula>
    </cfRule>
  </conditionalFormatting>
  <conditionalFormatting sqref="A60:B61">
    <cfRule type="expression" priority="1" dxfId="0" stopIfTrue="1">
      <formula>MOD(ROW(),2)=0</formula>
    </cfRule>
  </conditionalFormatting>
  <printOptions horizontalCentered="1"/>
  <pageMargins left="0.25" right="0.25" top="0.95" bottom="0.5" header="0.5" footer="0.3"/>
  <pageSetup fitToHeight="1" fitToWidth="1" horizontalDpi="600" verticalDpi="600" orientation="landscape" scale="81" r:id="rId3"/>
  <headerFooter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N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2.140625" style="0" bestFit="1" customWidth="1"/>
    <col min="2" max="2" width="12.7109375" style="0" customWidth="1"/>
    <col min="3" max="3" width="11.140625" style="0" bestFit="1" customWidth="1"/>
    <col min="4" max="4" width="12.8515625" style="0" bestFit="1" customWidth="1"/>
    <col min="5" max="5" width="11.140625" style="0" bestFit="1" customWidth="1"/>
    <col min="6" max="6" width="10.140625" style="0" bestFit="1" customWidth="1"/>
    <col min="7" max="7" width="11.421875" style="0" bestFit="1" customWidth="1"/>
    <col min="8" max="8" width="10.140625" style="0" bestFit="1" customWidth="1"/>
    <col min="9" max="9" width="11.28125" style="0" bestFit="1" customWidth="1"/>
    <col min="10" max="12" width="11.28125" style="0" customWidth="1"/>
    <col min="13" max="13" width="11.140625" style="0" bestFit="1" customWidth="1"/>
  </cols>
  <sheetData>
    <row r="1" spans="1:12" ht="60">
      <c r="A1" s="24" t="s">
        <v>63</v>
      </c>
      <c r="B1" s="24" t="s">
        <v>64</v>
      </c>
      <c r="C1" s="25" t="s">
        <v>65</v>
      </c>
      <c r="D1" s="25" t="s">
        <v>66</v>
      </c>
      <c r="E1" s="25" t="s">
        <v>67</v>
      </c>
      <c r="F1" s="25" t="s">
        <v>68</v>
      </c>
      <c r="G1" s="25" t="s">
        <v>69</v>
      </c>
      <c r="H1" s="25" t="s">
        <v>70</v>
      </c>
      <c r="I1" s="24" t="s">
        <v>71</v>
      </c>
      <c r="J1" s="48" t="s">
        <v>73</v>
      </c>
      <c r="K1" s="48" t="s">
        <v>74</v>
      </c>
      <c r="L1" s="48" t="s">
        <v>75</v>
      </c>
    </row>
    <row r="2" spans="1:14" s="4" customFormat="1" ht="18.75" customHeight="1">
      <c r="A2" s="27">
        <f>SUM(A7,A5)</f>
        <v>2800</v>
      </c>
      <c r="B2" s="27">
        <v>0</v>
      </c>
      <c r="C2" s="27">
        <f>SUM('230Revenue'!B4,'230Revenue'!B36)</f>
        <v>9000</v>
      </c>
      <c r="D2" s="27">
        <f>SUM(('230Revenue'!B27-'230Revenue'!B4),'230Revenue'!B32,'230Revenue'!B40,'230Revenue'!B46,'230Revenue'!B50:B53,('230Revenue'!B56-A7))</f>
        <v>186360</v>
      </c>
      <c r="E2" s="27">
        <f>SUM('230Revenue'!B44:B45)</f>
        <v>28116.5</v>
      </c>
      <c r="F2" s="27">
        <f>SUM('230Revenue'!B42:B43)</f>
        <v>10700</v>
      </c>
      <c r="G2" s="27">
        <f>'230Revenue'!B47</f>
        <v>500</v>
      </c>
      <c r="H2" s="27">
        <f>'230Revenue'!B48</f>
        <v>2410</v>
      </c>
      <c r="I2" s="27">
        <f>'230Revenue'!B49</f>
        <v>20</v>
      </c>
      <c r="J2" s="27">
        <f>'230Revenue'!B58</f>
        <v>0</v>
      </c>
      <c r="K2" s="27">
        <f>'230Revenue'!B30</f>
        <v>353348.15</v>
      </c>
      <c r="L2" s="27">
        <f>'230Revenue'!B59</f>
        <v>0</v>
      </c>
      <c r="M2" s="11">
        <f>SUM(A2:L2)</f>
        <v>593254.65</v>
      </c>
      <c r="N2" s="64">
        <f>IF(M2&lt;&gt;'230Revenue'!B61,"Account tab total doesn't match Revenue tab total","")</f>
      </c>
    </row>
    <row r="3" ht="18.75" customHeight="1"/>
    <row r="4" ht="12.75">
      <c r="A4" s="6" t="s">
        <v>33</v>
      </c>
    </row>
    <row r="5" ht="12.75">
      <c r="A5">
        <f>'230Revenue'!B29</f>
        <v>1900</v>
      </c>
    </row>
    <row r="6" ht="12.75">
      <c r="A6" s="6" t="s">
        <v>37</v>
      </c>
    </row>
    <row r="7" spans="1:2" ht="12.75">
      <c r="A7" s="26">
        <v>900</v>
      </c>
      <c r="B7" s="6" t="s">
        <v>54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20" sqref="D20"/>
    </sheetView>
  </sheetViews>
  <sheetFormatPr defaultColWidth="9.140625" defaultRowHeight="12.75"/>
  <cols>
    <col min="2" max="2" width="9.8515625" style="0" bestFit="1" customWidth="1"/>
    <col min="5" max="5" width="10.140625" style="0" bestFit="1" customWidth="1"/>
  </cols>
  <sheetData>
    <row r="1" ht="48">
      <c r="E1" s="24" t="s">
        <v>87</v>
      </c>
    </row>
    <row r="2" ht="12.75">
      <c r="E2" s="27">
        <f>B6</f>
        <v>14000</v>
      </c>
    </row>
    <row r="3" spans="1:2" ht="12.75">
      <c r="A3" s="39" t="s">
        <v>88</v>
      </c>
      <c r="B3" s="74">
        <v>14000</v>
      </c>
    </row>
    <row r="4" spans="1:2" ht="12.75">
      <c r="A4" s="16"/>
      <c r="B4" s="41"/>
    </row>
    <row r="5" spans="1:2" ht="12.75">
      <c r="A5" s="39"/>
      <c r="B5" s="42"/>
    </row>
    <row r="6" spans="1:2" ht="12.75">
      <c r="A6" s="17" t="s">
        <v>88</v>
      </c>
      <c r="B6" s="72">
        <f>SUM(B3:B5)</f>
        <v>14000</v>
      </c>
    </row>
  </sheetData>
  <sheetProtection/>
  <conditionalFormatting sqref="A3:B5 A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4.00390625" style="0" bestFit="1" customWidth="1"/>
    <col min="2" max="2" width="9.8515625" style="0" bestFit="1" customWidth="1"/>
    <col min="5" max="5" width="10.140625" style="0" bestFit="1" customWidth="1"/>
  </cols>
  <sheetData>
    <row r="1" ht="36">
      <c r="E1" s="24" t="s">
        <v>85</v>
      </c>
    </row>
    <row r="2" ht="12.75">
      <c r="E2" s="27">
        <f>B6</f>
        <v>72000</v>
      </c>
    </row>
    <row r="3" spans="1:2" ht="12.75">
      <c r="A3" s="39" t="s">
        <v>86</v>
      </c>
      <c r="B3" s="74">
        <f>6000*12</f>
        <v>72000</v>
      </c>
    </row>
    <row r="4" spans="1:2" ht="12.75">
      <c r="A4" s="16"/>
      <c r="B4" s="41"/>
    </row>
    <row r="5" spans="1:2" ht="12.75">
      <c r="A5" s="39"/>
      <c r="B5" s="42"/>
    </row>
    <row r="6" spans="1:2" ht="12.75">
      <c r="A6" s="17" t="s">
        <v>86</v>
      </c>
      <c r="B6" s="72">
        <f>SUM(B3:B5)</f>
        <v>72000</v>
      </c>
    </row>
  </sheetData>
  <sheetProtection/>
  <conditionalFormatting sqref="A3:B5 A6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3.140625" style="0" bestFit="1" customWidth="1"/>
    <col min="2" max="2" width="9.8515625" style="0" bestFit="1" customWidth="1"/>
    <col min="5" max="5" width="10.140625" style="0" bestFit="1" customWidth="1"/>
  </cols>
  <sheetData>
    <row r="1" ht="48">
      <c r="E1" s="24" t="s">
        <v>83</v>
      </c>
    </row>
    <row r="2" ht="12.75">
      <c r="E2" s="27">
        <f>B6</f>
        <v>85085.98</v>
      </c>
    </row>
    <row r="3" spans="1:2" ht="12.75">
      <c r="A3" s="39" t="s">
        <v>84</v>
      </c>
      <c r="B3" s="74">
        <v>85085.98</v>
      </c>
    </row>
    <row r="4" spans="1:2" ht="12.75">
      <c r="A4" s="16"/>
      <c r="B4" s="41"/>
    </row>
    <row r="5" spans="1:2" ht="12.75">
      <c r="A5" s="39"/>
      <c r="B5" s="42"/>
    </row>
    <row r="6" spans="1:2" ht="12.75">
      <c r="A6" s="34" t="s">
        <v>84</v>
      </c>
      <c r="B6" s="72">
        <f>SUM(B3:B5)</f>
        <v>85085.98</v>
      </c>
    </row>
  </sheetData>
  <sheetProtection/>
  <conditionalFormatting sqref="A3:B5 A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9.57421875" style="0" bestFit="1" customWidth="1"/>
  </cols>
  <sheetData>
    <row r="1" ht="48">
      <c r="E1" s="24" t="s">
        <v>81</v>
      </c>
    </row>
    <row r="2" ht="12.75">
      <c r="E2" s="27">
        <f>B6</f>
        <v>7300</v>
      </c>
    </row>
    <row r="3" spans="1:2" ht="12.75">
      <c r="A3" s="39" t="s">
        <v>58</v>
      </c>
      <c r="B3" s="74">
        <v>2800</v>
      </c>
    </row>
    <row r="4" spans="1:2" ht="12.75">
      <c r="A4" s="16" t="s">
        <v>59</v>
      </c>
      <c r="B4" s="85">
        <v>2500</v>
      </c>
    </row>
    <row r="5" spans="1:2" ht="12.75">
      <c r="A5" s="39" t="s">
        <v>60</v>
      </c>
      <c r="B5" s="74">
        <v>2000</v>
      </c>
    </row>
    <row r="6" spans="1:2" ht="12.75">
      <c r="A6" s="71" t="s">
        <v>82</v>
      </c>
      <c r="B6" s="72">
        <f>SUM(B3:B5)</f>
        <v>7300</v>
      </c>
    </row>
  </sheetData>
  <sheetProtection/>
  <conditionalFormatting sqref="A3:B5 A6">
    <cfRule type="expression" priority="1" dxfId="0" stopIfTrue="1">
      <formula>MOD(ROW(),2)=0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Olivia Roston</cp:lastModifiedBy>
  <cp:lastPrinted>2016-03-04T16:02:33Z</cp:lastPrinted>
  <dcterms:created xsi:type="dcterms:W3CDTF">2003-09-30T13:53:34Z</dcterms:created>
  <dcterms:modified xsi:type="dcterms:W3CDTF">2021-10-22T15:46:04Z</dcterms:modified>
  <cp:category/>
  <cp:version/>
  <cp:contentType/>
  <cp:contentStatus/>
</cp:coreProperties>
</file>