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5" windowWidth="15195" windowHeight="8190" tabRatio="788" firstSheet="2" activeTab="2"/>
  </bookViews>
  <sheets>
    <sheet name="By Age" sheetId="2" r:id="rId1"/>
    <sheet name="By Sex" sheetId="3" r:id="rId2"/>
    <sheet name="Cover Page" sheetId="15" r:id="rId3"/>
    <sheet name="By Race" sheetId="4" r:id="rId4"/>
    <sheet name="Cause Breakdown" sheetId="6" r:id="rId5"/>
    <sheet name="Circulatory" sheetId="10" r:id="rId6"/>
    <sheet name="Digestive" sheetId="11" r:id="rId7"/>
    <sheet name="Neoplasms" sheetId="5" r:id="rId8"/>
    <sheet name="Nervous" sheetId="12" r:id="rId9"/>
    <sheet name="Respiratory" sheetId="9" r:id="rId10"/>
    <sheet name="Mental Disorders" sheetId="13" r:id="rId11"/>
    <sheet name="Ill-Defined" sheetId="14" r:id="rId12"/>
    <sheet name="data" sheetId="1" r:id="rId13"/>
  </sheets>
  <calcPr calcId="125725"/>
</workbook>
</file>

<file path=xl/calcChain.xml><?xml version="1.0" encoding="utf-8"?>
<calcChain xmlns="http://schemas.openxmlformats.org/spreadsheetml/2006/main">
  <c r="B13" i="14"/>
  <c r="B11"/>
  <c r="B3"/>
  <c r="B4"/>
  <c r="B5"/>
  <c r="B6"/>
  <c r="B7"/>
  <c r="B2"/>
  <c r="B8" s="1"/>
  <c r="B11" i="13"/>
  <c r="B3"/>
  <c r="B4"/>
  <c r="B5"/>
  <c r="B2"/>
  <c r="B9"/>
  <c r="B19" i="9"/>
  <c r="B17"/>
  <c r="B4"/>
  <c r="B3"/>
  <c r="B5"/>
  <c r="B6"/>
  <c r="B7"/>
  <c r="B8"/>
  <c r="B9"/>
  <c r="B10"/>
  <c r="B11"/>
  <c r="B12"/>
  <c r="B13"/>
  <c r="B2"/>
  <c r="B14" s="1"/>
  <c r="B12" i="12"/>
  <c r="B10"/>
  <c r="B3"/>
  <c r="B4"/>
  <c r="B5"/>
  <c r="B6"/>
  <c r="B2"/>
  <c r="B14" i="11"/>
  <c r="B12"/>
  <c r="B3"/>
  <c r="B4"/>
  <c r="B5"/>
  <c r="B6"/>
  <c r="B7"/>
  <c r="B8"/>
  <c r="B2"/>
  <c r="B30" i="10"/>
  <c r="B28"/>
  <c r="B29" s="1"/>
  <c r="B9"/>
  <c r="B10"/>
  <c r="B11"/>
  <c r="B12"/>
  <c r="B13"/>
  <c r="B14"/>
  <c r="B15"/>
  <c r="B16"/>
  <c r="B17"/>
  <c r="B18"/>
  <c r="B19"/>
  <c r="B20"/>
  <c r="B21"/>
  <c r="B22"/>
  <c r="B23"/>
  <c r="B24"/>
  <c r="B8"/>
  <c r="B7"/>
  <c r="B5"/>
  <c r="B4"/>
  <c r="B3"/>
  <c r="B2"/>
  <c r="B6"/>
  <c r="B7" i="12" l="1"/>
  <c r="B9" i="11"/>
  <c r="B25" i="10"/>
  <c r="B12" i="14"/>
  <c r="B10" i="13"/>
  <c r="B6"/>
  <c r="B18" i="9"/>
  <c r="B11" i="12"/>
  <c r="B13" i="11"/>
  <c r="D1" i="1" l="1"/>
  <c r="B2" i="5" s="1"/>
  <c r="B13" i="6"/>
  <c r="B12"/>
  <c r="B11"/>
  <c r="B10"/>
  <c r="B9"/>
  <c r="B8"/>
  <c r="B7"/>
  <c r="B6"/>
  <c r="B5"/>
  <c r="B4"/>
  <c r="B3"/>
  <c r="B8" i="5" l="1"/>
  <c r="B22"/>
  <c r="B20"/>
  <c r="B5" i="4"/>
  <c r="B4"/>
  <c r="B3"/>
  <c r="B2"/>
  <c r="B3" i="3"/>
  <c r="B2"/>
  <c r="B2" i="2"/>
  <c r="B11"/>
  <c r="B10"/>
  <c r="B9"/>
  <c r="B8"/>
  <c r="B7"/>
  <c r="B6"/>
  <c r="B5"/>
  <c r="B4"/>
  <c r="B3"/>
  <c r="B21" i="5" l="1"/>
  <c r="B12" i="2"/>
  <c r="B6" i="4"/>
  <c r="B4" i="5"/>
  <c r="B6"/>
  <c r="B9"/>
  <c r="B11"/>
  <c r="B13"/>
  <c r="B15"/>
  <c r="B17"/>
  <c r="B3"/>
  <c r="B5"/>
  <c r="B7"/>
  <c r="B10"/>
  <c r="B12"/>
  <c r="B14"/>
  <c r="B16"/>
  <c r="B4" i="3"/>
  <c r="B18" i="5" l="1"/>
</calcChain>
</file>

<file path=xl/sharedStrings.xml><?xml version="1.0" encoding="utf-8"?>
<sst xmlns="http://schemas.openxmlformats.org/spreadsheetml/2006/main" count="334" uniqueCount="158">
  <si>
    <t>Cause of Death</t>
  </si>
  <si>
    <t xml:space="preserve">Age </t>
  </si>
  <si>
    <t>Male/Female</t>
  </si>
  <si>
    <t>Race</t>
  </si>
  <si>
    <t>Acute Ischemic Stroke</t>
  </si>
  <si>
    <t>Male</t>
  </si>
  <si>
    <t>White</t>
  </si>
  <si>
    <t>Female</t>
  </si>
  <si>
    <t>Congestive Heart Failure</t>
  </si>
  <si>
    <t>End Stage Renal Failure</t>
  </si>
  <si>
    <t>Acute Coronary Syndrome</t>
  </si>
  <si>
    <t>Chronic Respiratory Failure</t>
  </si>
  <si>
    <t>Pneumonia</t>
  </si>
  <si>
    <t>Mesenteric Ischemia</t>
  </si>
  <si>
    <t>Acute Renal Failure</t>
  </si>
  <si>
    <t>Cardiac Dysrhythmia</t>
  </si>
  <si>
    <t>Cerebral Infarction</t>
  </si>
  <si>
    <t>Acute Myocardial Infarction</t>
  </si>
  <si>
    <t>Dementia</t>
  </si>
  <si>
    <t>Myocardial Infarction</t>
  </si>
  <si>
    <t>Sudden Cardiac Death</t>
  </si>
  <si>
    <t>Failure to Thrive</t>
  </si>
  <si>
    <t>Pending</t>
  </si>
  <si>
    <t>Positional Asphyxia</t>
  </si>
  <si>
    <t>Cardiopulmonary Arrest</t>
  </si>
  <si>
    <t>Cardiac Arrest</t>
  </si>
  <si>
    <t>Alzheimers Dementia</t>
  </si>
  <si>
    <t>Multi-Infarct Dementia</t>
  </si>
  <si>
    <t>Alzheimers</t>
  </si>
  <si>
    <t>Subarachnoid Hemmorhage</t>
  </si>
  <si>
    <t>Respiratory Arrest</t>
  </si>
  <si>
    <t>Acute Cerebral Infarction</t>
  </si>
  <si>
    <t>End Stage Lung Disease</t>
  </si>
  <si>
    <t>Aspiration Pneumonia</t>
  </si>
  <si>
    <t>Myasthenia Gravis</t>
  </si>
  <si>
    <t>Cancer</t>
  </si>
  <si>
    <t>Yes</t>
  </si>
  <si>
    <t>No</t>
  </si>
  <si>
    <t>Intracerebral Bleeding</t>
  </si>
  <si>
    <t>Chronic Obstructive Pulmonary Disease</t>
  </si>
  <si>
    <t>Liver Failure</t>
  </si>
  <si>
    <t>Cardiac Arrhythmia</t>
  </si>
  <si>
    <t>Cerebral Vascular Accident</t>
  </si>
  <si>
    <t>Cardiorespiratory Arrest</t>
  </si>
  <si>
    <t>Chronic Heart Failure</t>
  </si>
  <si>
    <t>Generalized Debility</t>
  </si>
  <si>
    <t>Coronary Artery Disease</t>
  </si>
  <si>
    <t>Vascular Dementia</t>
  </si>
  <si>
    <t>Arrhythmia</t>
  </si>
  <si>
    <t>Pancreatic Cancer</t>
  </si>
  <si>
    <t>Cardiopulmonary Collapse</t>
  </si>
  <si>
    <t>Hypertensive Heart Disease</t>
  </si>
  <si>
    <t>End Stage Renal Disease</t>
  </si>
  <si>
    <t>Hemorrhagic Stroke</t>
  </si>
  <si>
    <t>Multiple Sclerosis</t>
  </si>
  <si>
    <t>Senile Dementia</t>
  </si>
  <si>
    <t>Hypoxia</t>
  </si>
  <si>
    <t>Septic Shock</t>
  </si>
  <si>
    <t>Cardiacpulmonary Arrest</t>
  </si>
  <si>
    <t>Acute Hypoxemic Respiratory Failure</t>
  </si>
  <si>
    <t>Leukemia</t>
  </si>
  <si>
    <t>American Indian/
Alaskan Native</t>
  </si>
  <si>
    <t>Age Breakdown</t>
  </si>
  <si>
    <t>20's</t>
  </si>
  <si>
    <t>30's</t>
  </si>
  <si>
    <t>40's</t>
  </si>
  <si>
    <t>50's</t>
  </si>
  <si>
    <t>60's</t>
  </si>
  <si>
    <t>70's</t>
  </si>
  <si>
    <t>80's</t>
  </si>
  <si>
    <t>90's</t>
  </si>
  <si>
    <t>100+</t>
  </si>
  <si>
    <t>&lt; 20</t>
  </si>
  <si>
    <t>Sex</t>
  </si>
  <si>
    <t>Total</t>
  </si>
  <si>
    <t>Black</t>
  </si>
  <si>
    <t>Hispanic/
Latino</t>
  </si>
  <si>
    <t>Cancers</t>
  </si>
  <si>
    <t>Lung</t>
  </si>
  <si>
    <t>Bile Duct</t>
  </si>
  <si>
    <t>Bladder</t>
  </si>
  <si>
    <t>Blood</t>
  </si>
  <si>
    <t>Brain</t>
  </si>
  <si>
    <t>Breast</t>
  </si>
  <si>
    <t>Colon</t>
  </si>
  <si>
    <t>Esophageal</t>
  </si>
  <si>
    <t>Laryngeal</t>
  </si>
  <si>
    <t>Liver</t>
  </si>
  <si>
    <t>Neck</t>
  </si>
  <si>
    <t>Ovarian</t>
  </si>
  <si>
    <t>Pancreatic</t>
  </si>
  <si>
    <t>Prostate</t>
  </si>
  <si>
    <t>Skin</t>
  </si>
  <si>
    <t>Cancer Total</t>
  </si>
  <si>
    <t>Total Deaths</t>
  </si>
  <si>
    <t>All Other Causes</t>
  </si>
  <si>
    <t>Drug Rel.</t>
  </si>
  <si>
    <t>Ages</t>
  </si>
  <si>
    <t>Group Name (44)</t>
  </si>
  <si>
    <t>Super Group</t>
  </si>
  <si>
    <t>Diseases of the Circulatory System</t>
  </si>
  <si>
    <t>Diseases of the Digestive System</t>
  </si>
  <si>
    <t>Neoplasms</t>
  </si>
  <si>
    <t>Injury and Poisoning</t>
  </si>
  <si>
    <t>Diseases of the Nervous System and Sense Organs</t>
  </si>
  <si>
    <t>Mental Disorders</t>
  </si>
  <si>
    <t>Symptoms, Signs, and Ill-Defined Conditions</t>
  </si>
  <si>
    <t>Diseases of the Respiratory System</t>
  </si>
  <si>
    <t>Diseases of the Genitourinary System</t>
  </si>
  <si>
    <t>Infectious and Parasitic Diseases</t>
  </si>
  <si>
    <t>ICD 9 Super Group</t>
  </si>
  <si>
    <t>Name</t>
  </si>
  <si>
    <t>DOD</t>
  </si>
  <si>
    <t>Gloria Mann</t>
  </si>
  <si>
    <t>Acute Respiratory Failure</t>
  </si>
  <si>
    <t>Delbert Moore</t>
  </si>
  <si>
    <t>Naomi Burden</t>
  </si>
  <si>
    <t>William Fournier</t>
  </si>
  <si>
    <t>Eleanor Taylor</t>
  </si>
  <si>
    <t>Adult Respiratory Failure</t>
  </si>
  <si>
    <t>Loretta Prosser</t>
  </si>
  <si>
    <t>Chester Shoup</t>
  </si>
  <si>
    <t>Shirley Richmond</t>
  </si>
  <si>
    <t>Junior Cronenwett</t>
  </si>
  <si>
    <t>Acute Failure to Thrive</t>
  </si>
  <si>
    <t>Wilbur Klopfenstein</t>
  </si>
  <si>
    <t>Mary Degreve</t>
  </si>
  <si>
    <t>Paul Algire</t>
  </si>
  <si>
    <t>Janet Melcher</t>
  </si>
  <si>
    <t>Jean Bogan</t>
  </si>
  <si>
    <t>Acute Gastrointestinal Bleed</t>
  </si>
  <si>
    <t>Edith Sheffer</t>
  </si>
  <si>
    <t>Kathryn Dill</t>
  </si>
  <si>
    <t>Carl Herndon</t>
  </si>
  <si>
    <t>Howard Dudley</t>
  </si>
  <si>
    <t>Hypoxemic Respiratory Failure</t>
  </si>
  <si>
    <t>Viola Sexton</t>
  </si>
  <si>
    <t>Lucille Schoen</t>
  </si>
  <si>
    <t>Allen Singleton</t>
  </si>
  <si>
    <t>Alta Nelson</t>
  </si>
  <si>
    <t>Helen Clevenger</t>
  </si>
  <si>
    <t>Parkinson</t>
  </si>
  <si>
    <t>Gordon Dyer</t>
  </si>
  <si>
    <t>Liver Cirrhosis</t>
  </si>
  <si>
    <t>74, 88, 62</t>
  </si>
  <si>
    <t>Circulatory</t>
  </si>
  <si>
    <t>85, 91, 66, 93, 81, 95, 87, 84, 92, 81</t>
  </si>
  <si>
    <t>Digestive</t>
  </si>
  <si>
    <t>Nervous</t>
  </si>
  <si>
    <t>Respiratory</t>
  </si>
  <si>
    <t>Mental</t>
  </si>
  <si>
    <t>Ill-Defined</t>
  </si>
  <si>
    <t>Symptoms, Signs, &amp; Ill-Defined</t>
  </si>
  <si>
    <t>Leota Cover</t>
  </si>
  <si>
    <t>90, 68, 89, 76, 93, 89, 53, 92</t>
  </si>
  <si>
    <t>Cause of Death Age Breakdown</t>
  </si>
  <si>
    <t>Death Statistics for</t>
  </si>
  <si>
    <t>January 2013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</si>
</sst>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4"/>
      <color theme="1"/>
      <name val="Constanti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2" fillId="0" borderId="2" xfId="0" applyFont="1" applyBorder="1"/>
    <xf numFmtId="0" fontId="1" fillId="0" borderId="0" xfId="0" applyFont="1" applyAlignment="1">
      <alignment horizontal="center"/>
    </xf>
    <xf numFmtId="14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3" fillId="0" borderId="0" xfId="0" applyFont="1" applyAlignment="1"/>
    <xf numFmtId="49" fontId="3" fillId="0" borderId="0" xfId="0" applyNumberFormat="1" applyFont="1" applyAlignme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6"/>
  <c:chart>
    <c:title>
      <c:tx>
        <c:rich>
          <a:bodyPr/>
          <a:lstStyle/>
          <a:p>
            <a:pPr>
              <a:defRPr/>
            </a:pPr>
            <a:r>
              <a:rPr lang="en-US"/>
              <a:t>Deaths By Age Groups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1.3888888888888911E-2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8.3331146106736791E-3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8.3333333333333367E-3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8.333333333333302E-3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5.5555555555555558E-3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5.5555555555555558E-3"/>
                  <c:y val="8.2815707987901714E-3"/>
                </c:manualLayout>
              </c:layout>
              <c:showVal val="1"/>
            </c:dLbl>
            <c:dLbl>
              <c:idx val="6"/>
              <c:layout>
                <c:manualLayout>
                  <c:x val="8.3333333333333367E-3"/>
                  <c:y val="0"/>
                </c:manualLayout>
              </c:layout>
              <c:showVal val="1"/>
            </c:dLbl>
            <c:dLbl>
              <c:idx val="7"/>
              <c:layout>
                <c:manualLayout>
                  <c:x val="8.3333333333333367E-3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8.333333333333446E-3"/>
                  <c:y val="0"/>
                </c:manualLayout>
              </c:layout>
              <c:showVal val="1"/>
            </c:dLbl>
            <c:dLbl>
              <c:idx val="9"/>
              <c:layout>
                <c:manualLayout>
                  <c:x val="8.3333333333333367E-3"/>
                  <c:y val="0"/>
                </c:manualLayout>
              </c:layout>
              <c:showVal val="1"/>
            </c:dLbl>
            <c:showVal val="1"/>
          </c:dLbls>
          <c:cat>
            <c:strRef>
              <c:f>'By Age'!$A$2:$A$11</c:f>
              <c:strCache>
                <c:ptCount val="10"/>
                <c:pt idx="0">
                  <c:v>&lt; 20</c:v>
                </c:pt>
                <c:pt idx="1">
                  <c:v>20's</c:v>
                </c:pt>
                <c:pt idx="2">
                  <c:v>30's</c:v>
                </c:pt>
                <c:pt idx="3">
                  <c:v>40's</c:v>
                </c:pt>
                <c:pt idx="4">
                  <c:v>50's</c:v>
                </c:pt>
                <c:pt idx="5">
                  <c:v>60's</c:v>
                </c:pt>
                <c:pt idx="6">
                  <c:v>70's</c:v>
                </c:pt>
                <c:pt idx="7">
                  <c:v>80's</c:v>
                </c:pt>
                <c:pt idx="8">
                  <c:v>90's</c:v>
                </c:pt>
                <c:pt idx="9">
                  <c:v>100+</c:v>
                </c:pt>
              </c:strCache>
            </c:strRef>
          </c:cat>
          <c:val>
            <c:numRef>
              <c:f>'By Age'!$B$2:$B$11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9</c:v>
                </c:pt>
                <c:pt idx="8">
                  <c:v>10</c:v>
                </c:pt>
                <c:pt idx="9">
                  <c:v>0</c:v>
                </c:pt>
              </c:numCache>
            </c:numRef>
          </c:val>
        </c:ser>
        <c:dLbls>
          <c:showVal val="1"/>
        </c:dLbls>
        <c:shape val="box"/>
        <c:axId val="46065152"/>
        <c:axId val="46067072"/>
        <c:axId val="0"/>
      </c:bar3DChart>
      <c:catAx>
        <c:axId val="460651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Ages Groups</a:t>
                </a:r>
              </a:p>
            </c:rich>
          </c:tx>
          <c:layout>
            <c:manualLayout>
              <c:xMode val="edge"/>
              <c:yMode val="edge"/>
              <c:x val="0.46048775153105881"/>
              <c:y val="0.90077439207890575"/>
            </c:manualLayout>
          </c:layout>
        </c:title>
        <c:majorTickMark val="none"/>
        <c:tickLblPos val="nextTo"/>
        <c:crossAx val="46067072"/>
        <c:crosses val="autoZero"/>
        <c:auto val="1"/>
        <c:lblAlgn val="ctr"/>
        <c:lblOffset val="100"/>
      </c:catAx>
      <c:valAx>
        <c:axId val="4606707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46065152"/>
        <c:crosses val="autoZero"/>
        <c:crossBetween val="between"/>
      </c:valAx>
    </c:plotArea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6"/>
  <c:chart>
    <c:title>
      <c:tx>
        <c:rich>
          <a:bodyPr/>
          <a:lstStyle/>
          <a:p>
            <a:pPr>
              <a:defRPr/>
            </a:pPr>
            <a:r>
              <a:rPr lang="en-US"/>
              <a:t>Nervous System Deaths</a:t>
            </a:r>
            <a:r>
              <a:rPr lang="en-US" baseline="0"/>
              <a:t> by Type</a:t>
            </a:r>
            <a:endParaRPr lang="en-US"/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1.3888888888888926E-2"/>
                  <c:y val="-1.38888888888889E-2"/>
                </c:manualLayout>
              </c:layout>
              <c:showVal val="1"/>
            </c:dLbl>
            <c:dLbl>
              <c:idx val="1"/>
              <c:layout>
                <c:manualLayout>
                  <c:x val="1.38888888888889E-2"/>
                  <c:y val="-1.38888888888889E-2"/>
                </c:manualLayout>
              </c:layout>
              <c:showVal val="1"/>
            </c:dLbl>
            <c:dLbl>
              <c:idx val="2"/>
              <c:layout>
                <c:manualLayout>
                  <c:x val="1.6666666666666677E-2"/>
                  <c:y val="-1.38888888888889E-2"/>
                </c:manualLayout>
              </c:layout>
              <c:showVal val="1"/>
            </c:dLbl>
            <c:dLbl>
              <c:idx val="3"/>
              <c:layout>
                <c:manualLayout>
                  <c:x val="1.38888888888889E-2"/>
                  <c:y val="-1.38888888888889E-2"/>
                </c:manualLayout>
              </c:layout>
              <c:showVal val="1"/>
            </c:dLbl>
            <c:dLbl>
              <c:idx val="4"/>
              <c:layout>
                <c:manualLayout>
                  <c:x val="8.3333333333333367E-3"/>
                  <c:y val="-1.38888888888889E-2"/>
                </c:manualLayout>
              </c:layout>
              <c:showVal val="1"/>
            </c:dLbl>
            <c:dLbl>
              <c:idx val="5"/>
              <c:layout>
                <c:manualLayout>
                  <c:x val="8.3333333333334408E-3"/>
                  <c:y val="-1.8518518518518528E-2"/>
                </c:manualLayout>
              </c:layout>
              <c:showVal val="1"/>
            </c:dLbl>
            <c:showVal val="1"/>
          </c:dLbls>
          <c:cat>
            <c:strRef>
              <c:f>Nervous!$A$2:$A$6</c:f>
              <c:strCache>
                <c:ptCount val="5"/>
                <c:pt idx="0">
                  <c:v>Alzheimers</c:v>
                </c:pt>
                <c:pt idx="1">
                  <c:v>Alzheimers Dementia</c:v>
                </c:pt>
                <c:pt idx="2">
                  <c:v>Multiple Sclerosis</c:v>
                </c:pt>
                <c:pt idx="3">
                  <c:v>Myasthenia Gravis</c:v>
                </c:pt>
                <c:pt idx="4">
                  <c:v>Parkinson</c:v>
                </c:pt>
              </c:strCache>
            </c:strRef>
          </c:cat>
          <c:val>
            <c:numRef>
              <c:f>Nervous!$B$2:$B$6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dLbls>
          <c:showVal val="1"/>
        </c:dLbls>
        <c:shape val="box"/>
        <c:axId val="75936512"/>
        <c:axId val="75938432"/>
        <c:axId val="0"/>
      </c:bar3DChart>
      <c:catAx>
        <c:axId val="759365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Cause</a:t>
                </a:r>
                <a:r>
                  <a:rPr lang="en-US" baseline="0"/>
                  <a:t> Type</a:t>
                </a:r>
                <a:endParaRPr lang="en-US"/>
              </a:p>
            </c:rich>
          </c:tx>
        </c:title>
        <c:majorTickMark val="none"/>
        <c:tickLblPos val="nextTo"/>
        <c:crossAx val="75938432"/>
        <c:crosses val="autoZero"/>
        <c:auto val="1"/>
        <c:lblAlgn val="ctr"/>
        <c:lblOffset val="100"/>
      </c:catAx>
      <c:valAx>
        <c:axId val="75938432"/>
        <c:scaling>
          <c:orientation val="minMax"/>
        </c:scaling>
        <c:axPos val="l"/>
        <c:majorGridlines/>
        <c:numFmt formatCode="General" sourceLinked="1"/>
        <c:tickLblPos val="nextTo"/>
        <c:crossAx val="75936512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6"/>
  <c:chart>
    <c:title>
      <c:tx>
        <c:rich>
          <a:bodyPr/>
          <a:lstStyle/>
          <a:p>
            <a:pPr>
              <a:defRPr/>
            </a:pPr>
            <a:r>
              <a:rPr lang="en-US"/>
              <a:t>Nervous System Deaths to All Other Causes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0.20886198600174979"/>
                  <c:y val="3.0545713035870541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3.8752187226596672E-2"/>
                  <c:y val="-0.28071741032370956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Nervous!$A$10:$A$11</c:f>
              <c:strCache>
                <c:ptCount val="2"/>
                <c:pt idx="0">
                  <c:v>Nervous</c:v>
                </c:pt>
                <c:pt idx="1">
                  <c:v>All Other Causes</c:v>
                </c:pt>
              </c:strCache>
            </c:strRef>
          </c:cat>
          <c:val>
            <c:numRef>
              <c:f>Nervous!$B$10:$B$11</c:f>
              <c:numCache>
                <c:formatCode>General</c:formatCode>
                <c:ptCount val="2"/>
                <c:pt idx="0">
                  <c:v>1</c:v>
                </c:pt>
                <c:pt idx="1">
                  <c:v>24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6"/>
  <c:chart>
    <c:title>
      <c:tx>
        <c:rich>
          <a:bodyPr/>
          <a:lstStyle/>
          <a:p>
            <a:pPr>
              <a:defRPr/>
            </a:pPr>
            <a:r>
              <a:rPr lang="en-US"/>
              <a:t>Respiratory System Deaths by Type</a:t>
            </a:r>
          </a:p>
        </c:rich>
      </c:tx>
      <c:layout>
        <c:manualLayout>
          <c:xMode val="edge"/>
          <c:yMode val="edge"/>
          <c:x val="0.23230620515041919"/>
          <c:y val="2.4577561073787838E-2"/>
        </c:manualLayout>
      </c:layout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Respiratory!$A$2:$A$13</c:f>
              <c:strCache>
                <c:ptCount val="12"/>
                <c:pt idx="0">
                  <c:v>Acute Hypoxemic Respiratory Failure</c:v>
                </c:pt>
                <c:pt idx="1">
                  <c:v>Acute Respiratory Failure</c:v>
                </c:pt>
                <c:pt idx="2">
                  <c:v>Adult Respiratory Failure</c:v>
                </c:pt>
                <c:pt idx="3">
                  <c:v>Aspiration Pneumonia</c:v>
                </c:pt>
                <c:pt idx="4">
                  <c:v>Cardiopulmonary Arrest</c:v>
                </c:pt>
                <c:pt idx="5">
                  <c:v>Cardiorespiratory Arrest</c:v>
                </c:pt>
                <c:pt idx="6">
                  <c:v>Chronic Obstructive Pulmonary Disease</c:v>
                </c:pt>
                <c:pt idx="7">
                  <c:v>Chronic Respiratory Failure</c:v>
                </c:pt>
                <c:pt idx="8">
                  <c:v>End Stage Lung Disease</c:v>
                </c:pt>
                <c:pt idx="9">
                  <c:v>Hypoxemic Respiratory Failure</c:v>
                </c:pt>
                <c:pt idx="10">
                  <c:v>Pneumonia</c:v>
                </c:pt>
                <c:pt idx="11">
                  <c:v>Respiratory Arrest</c:v>
                </c:pt>
              </c:strCache>
            </c:strRef>
          </c:cat>
          <c:val>
            <c:numRef>
              <c:f>Respiratory!$B$2:$B$13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</c:ser>
        <c:dLbls>
          <c:showVal val="1"/>
        </c:dLbls>
        <c:shape val="box"/>
        <c:axId val="76252288"/>
        <c:axId val="76254208"/>
        <c:axId val="0"/>
      </c:bar3DChart>
      <c:catAx>
        <c:axId val="762522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Cause Type</a:t>
                </a:r>
              </a:p>
            </c:rich>
          </c:tx>
          <c:layout>
            <c:manualLayout>
              <c:xMode val="edge"/>
              <c:yMode val="edge"/>
              <c:x val="0.41083106251784141"/>
              <c:y val="0.91520233428772957"/>
            </c:manualLayout>
          </c:layout>
        </c:title>
        <c:majorTickMark val="none"/>
        <c:tickLblPos val="nextTo"/>
        <c:crossAx val="76254208"/>
        <c:crosses val="autoZero"/>
        <c:auto val="1"/>
        <c:lblAlgn val="ctr"/>
        <c:lblOffset val="100"/>
      </c:catAx>
      <c:valAx>
        <c:axId val="76254208"/>
        <c:scaling>
          <c:orientation val="minMax"/>
        </c:scaling>
        <c:axPos val="l"/>
        <c:majorGridlines/>
        <c:numFmt formatCode="General" sourceLinked="1"/>
        <c:tickLblPos val="nextTo"/>
        <c:crossAx val="76252288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6"/>
  <c:chart>
    <c:title>
      <c:tx>
        <c:rich>
          <a:bodyPr/>
          <a:lstStyle/>
          <a:p>
            <a:pPr>
              <a:defRPr/>
            </a:pPr>
            <a:r>
              <a:rPr lang="en-US"/>
              <a:t>Respiratory System Deaths to All Other Causes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21355129046369212"/>
                  <c:y val="3.591790609507145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0.23953915135608056"/>
                  <c:y val="-0.10489319043452908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Respiratory!$A$17:$A$18</c:f>
              <c:strCache>
                <c:ptCount val="2"/>
                <c:pt idx="0">
                  <c:v>Respiratory</c:v>
                </c:pt>
                <c:pt idx="1">
                  <c:v>All Other Causes</c:v>
                </c:pt>
              </c:strCache>
            </c:strRef>
          </c:cat>
          <c:val>
            <c:numRef>
              <c:f>Respiratory!$B$17:$B$18</c:f>
              <c:numCache>
                <c:formatCode>General</c:formatCode>
                <c:ptCount val="2"/>
                <c:pt idx="0">
                  <c:v>10</c:v>
                </c:pt>
                <c:pt idx="1">
                  <c:v>15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6"/>
  <c:chart>
    <c:title>
      <c:tx>
        <c:rich>
          <a:bodyPr/>
          <a:lstStyle/>
          <a:p>
            <a:pPr>
              <a:defRPr/>
            </a:pPr>
            <a:r>
              <a:rPr lang="en-US"/>
              <a:t>Mental Disorder Deaths by Type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1.6666666666666677E-2"/>
                  <c:y val="-2.3148148148148147E-2"/>
                </c:manualLayout>
              </c:layout>
              <c:showVal val="1"/>
            </c:dLbl>
            <c:dLbl>
              <c:idx val="1"/>
              <c:layout>
                <c:manualLayout>
                  <c:x val="2.5000000000000001E-2"/>
                  <c:y val="-3.2407407407407426E-2"/>
                </c:manualLayout>
              </c:layout>
              <c:showVal val="1"/>
            </c:dLbl>
            <c:dLbl>
              <c:idx val="2"/>
              <c:layout>
                <c:manualLayout>
                  <c:x val="2.222222222222224E-2"/>
                  <c:y val="-2.7777777777777811E-2"/>
                </c:manualLayout>
              </c:layout>
              <c:showVal val="1"/>
            </c:dLbl>
            <c:dLbl>
              <c:idx val="3"/>
              <c:layout>
                <c:manualLayout>
                  <c:x val="1.9444444444444445E-2"/>
                  <c:y val="-2.7777777777777811E-2"/>
                </c:manualLayout>
              </c:layout>
              <c:showVal val="1"/>
            </c:dLbl>
            <c:showVal val="1"/>
          </c:dLbls>
          <c:cat>
            <c:strRef>
              <c:f>'Mental Disorders'!$A$2:$A$5</c:f>
              <c:strCache>
                <c:ptCount val="4"/>
                <c:pt idx="0">
                  <c:v>Dementia</c:v>
                </c:pt>
                <c:pt idx="1">
                  <c:v>Multi-Infarct Dementia</c:v>
                </c:pt>
                <c:pt idx="2">
                  <c:v>Senile Dementia</c:v>
                </c:pt>
                <c:pt idx="3">
                  <c:v>Vascular Dementia</c:v>
                </c:pt>
              </c:strCache>
            </c:strRef>
          </c:cat>
          <c:val>
            <c:numRef>
              <c:f>'Mental Disorders'!$B$2:$B$5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shape val="box"/>
        <c:axId val="76195328"/>
        <c:axId val="76197248"/>
        <c:axId val="0"/>
      </c:bar3DChart>
      <c:catAx>
        <c:axId val="761953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Cause Type</a:t>
                </a:r>
              </a:p>
            </c:rich>
          </c:tx>
        </c:title>
        <c:majorTickMark val="none"/>
        <c:tickLblPos val="nextTo"/>
        <c:crossAx val="76197248"/>
        <c:crosses val="autoZero"/>
        <c:auto val="1"/>
        <c:lblAlgn val="ctr"/>
        <c:lblOffset val="100"/>
      </c:catAx>
      <c:valAx>
        <c:axId val="76197248"/>
        <c:scaling>
          <c:orientation val="minMax"/>
        </c:scaling>
        <c:axPos val="l"/>
        <c:majorGridlines/>
        <c:numFmt formatCode="General" sourceLinked="1"/>
        <c:tickLblPos val="nextTo"/>
        <c:crossAx val="76195328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6"/>
  <c:chart>
    <c:title>
      <c:tx>
        <c:rich>
          <a:bodyPr/>
          <a:lstStyle/>
          <a:p>
            <a:pPr>
              <a:defRPr/>
            </a:pPr>
            <a:r>
              <a:rPr lang="en-US"/>
              <a:t>Mental Disorder Deaths to All</a:t>
            </a:r>
            <a:r>
              <a:rPr lang="en-US" baseline="0"/>
              <a:t> Other Causes</a:t>
            </a:r>
            <a:endParaRPr lang="en-US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0.20398162729658784"/>
                  <c:y val="5.3064304461942283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5.4188538932633482E-3"/>
                  <c:y val="-0.27608778069408008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'Mental Disorders'!$A$9:$A$10</c:f>
              <c:strCache>
                <c:ptCount val="2"/>
                <c:pt idx="0">
                  <c:v>Mental Disorders</c:v>
                </c:pt>
                <c:pt idx="1">
                  <c:v>All Other Causes</c:v>
                </c:pt>
              </c:strCache>
            </c:strRef>
          </c:cat>
          <c:val>
            <c:numRef>
              <c:f>'Mental Disorders'!$B$9:$B$10</c:f>
              <c:numCache>
                <c:formatCode>General</c:formatCode>
                <c:ptCount val="2"/>
                <c:pt idx="0">
                  <c:v>1</c:v>
                </c:pt>
                <c:pt idx="1">
                  <c:v>24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6"/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Symptoms, Signs, &amp; Ill-Defined by Type</a:t>
            </a:r>
          </a:p>
        </c:rich>
      </c:tx>
      <c:layout>
        <c:manualLayout>
          <c:xMode val="edge"/>
          <c:yMode val="edge"/>
          <c:x val="0.18175000000000011"/>
          <c:y val="2.0864925944202473E-2"/>
        </c:manualLayout>
      </c:layout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1.38888888888889E-2"/>
                  <c:y val="-1.1976047904191611E-2"/>
                </c:manualLayout>
              </c:layout>
              <c:showVal val="1"/>
            </c:dLbl>
            <c:dLbl>
              <c:idx val="1"/>
              <c:layout>
                <c:manualLayout>
                  <c:x val="8.3333333333333367E-3"/>
                  <c:y val="-1.0899182561307837E-2"/>
                </c:manualLayout>
              </c:layout>
              <c:showVal val="1"/>
            </c:dLbl>
            <c:dLbl>
              <c:idx val="2"/>
              <c:layout>
                <c:manualLayout>
                  <c:x val="8.3333333333333367E-3"/>
                  <c:y val="-1.0899182561307837E-2"/>
                </c:manualLayout>
              </c:layout>
              <c:showVal val="1"/>
            </c:dLbl>
            <c:dLbl>
              <c:idx val="3"/>
              <c:layout>
                <c:manualLayout>
                  <c:x val="1.111111111111112E-2"/>
                  <c:y val="-1.0899182561307837E-2"/>
                </c:manualLayout>
              </c:layout>
              <c:showVal val="1"/>
            </c:dLbl>
            <c:dLbl>
              <c:idx val="4"/>
              <c:layout>
                <c:manualLayout>
                  <c:x val="1.111111111111112E-2"/>
                  <c:y val="-1.4532243415077136E-2"/>
                </c:manualLayout>
              </c:layout>
              <c:showVal val="1"/>
            </c:dLbl>
            <c:dLbl>
              <c:idx val="5"/>
              <c:layout>
                <c:manualLayout>
                  <c:x val="8.3333333333333367E-3"/>
                  <c:y val="-1.0899182561307837E-2"/>
                </c:manualLayout>
              </c:layout>
              <c:showVal val="1"/>
            </c:dLbl>
            <c:showVal val="1"/>
          </c:dLbls>
          <c:cat>
            <c:strRef>
              <c:f>'Ill-Defined'!$A$2:$A$7</c:f>
              <c:strCache>
                <c:ptCount val="6"/>
                <c:pt idx="0">
                  <c:v>Acute Failure to Thrive</c:v>
                </c:pt>
                <c:pt idx="1">
                  <c:v>Failure to Thrive</c:v>
                </c:pt>
                <c:pt idx="2">
                  <c:v>Generalized Debility</c:v>
                </c:pt>
                <c:pt idx="3">
                  <c:v>Hypoxia</c:v>
                </c:pt>
                <c:pt idx="4">
                  <c:v>Positional Asphyxia</c:v>
                </c:pt>
                <c:pt idx="5">
                  <c:v>Septic Shock</c:v>
                </c:pt>
              </c:strCache>
            </c:strRef>
          </c:cat>
          <c:val>
            <c:numRef>
              <c:f>'Ill-Defined'!$B$2:$B$7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Val val="1"/>
        </c:dLbls>
        <c:shape val="box"/>
        <c:axId val="76318592"/>
        <c:axId val="76337152"/>
        <c:axId val="0"/>
      </c:bar3DChart>
      <c:catAx>
        <c:axId val="763185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Cause Type</a:t>
                </a:r>
              </a:p>
            </c:rich>
          </c:tx>
        </c:title>
        <c:majorTickMark val="none"/>
        <c:tickLblPos val="nextTo"/>
        <c:crossAx val="76337152"/>
        <c:crosses val="autoZero"/>
        <c:auto val="1"/>
        <c:lblAlgn val="ctr"/>
        <c:lblOffset val="100"/>
      </c:catAx>
      <c:valAx>
        <c:axId val="76337152"/>
        <c:scaling>
          <c:orientation val="minMax"/>
        </c:scaling>
        <c:axPos val="l"/>
        <c:majorGridlines/>
        <c:numFmt formatCode="General" sourceLinked="1"/>
        <c:tickLblPos val="nextTo"/>
        <c:crossAx val="76318592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6"/>
  <c:chart>
    <c:title>
      <c:tx>
        <c:rich>
          <a:bodyPr/>
          <a:lstStyle/>
          <a:p>
            <a:pPr>
              <a:defRPr/>
            </a:pPr>
            <a:r>
              <a:rPr lang="en-US"/>
              <a:t>Symptoms,</a:t>
            </a:r>
            <a:r>
              <a:rPr lang="en-US" baseline="0"/>
              <a:t> Signs, &amp; Ill-Defined Deaths to All Other Causes</a:t>
            </a:r>
            <a:endParaRPr lang="en-US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0.24752996500437446"/>
                  <c:y val="0.15375874890638674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2.4863298337707788E-2"/>
                  <c:y val="-0.28071741032370956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'Ill-Defined'!$A$11:$A$12</c:f>
              <c:strCache>
                <c:ptCount val="2"/>
                <c:pt idx="0">
                  <c:v>Symptoms, Signs, &amp; Ill-Defined</c:v>
                </c:pt>
                <c:pt idx="1">
                  <c:v>All Other Causes</c:v>
                </c:pt>
              </c:strCache>
            </c:strRef>
          </c:cat>
          <c:val>
            <c:numRef>
              <c:f>'Ill-Defined'!$B$11:$B$12</c:f>
              <c:numCache>
                <c:formatCode>General</c:formatCode>
                <c:ptCount val="2"/>
                <c:pt idx="0">
                  <c:v>1</c:v>
                </c:pt>
                <c:pt idx="1">
                  <c:v>24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6"/>
  <c:chart>
    <c:title>
      <c:tx>
        <c:rich>
          <a:bodyPr/>
          <a:lstStyle/>
          <a:p>
            <a:pPr>
              <a:defRPr/>
            </a:pPr>
            <a:r>
              <a:rPr lang="en-US"/>
              <a:t>Deaths By</a:t>
            </a:r>
            <a:r>
              <a:rPr lang="en-US" baseline="0"/>
              <a:t> Gender</a:t>
            </a:r>
            <a:endParaRPr lang="en-US"/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2.7777777777777842E-2"/>
                  <c:y val="-4.6296296296296363E-2"/>
                </c:manualLayout>
              </c:layout>
              <c:showVal val="1"/>
            </c:dLbl>
            <c:dLbl>
              <c:idx val="1"/>
              <c:layout>
                <c:manualLayout>
                  <c:x val="2.7777777777777842E-2"/>
                  <c:y val="-4.6296296296296363E-2"/>
                </c:manualLayout>
              </c:layout>
              <c:showVal val="1"/>
            </c:dLbl>
            <c:showVal val="1"/>
          </c:dLbls>
          <c:cat>
            <c:strRef>
              <c:f>'By Sex'!$A$2:$A$3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'By Sex'!$B$2:$B$3</c:f>
              <c:numCache>
                <c:formatCode>General</c:formatCode>
                <c:ptCount val="2"/>
                <c:pt idx="0">
                  <c:v>15</c:v>
                </c:pt>
                <c:pt idx="1">
                  <c:v>10</c:v>
                </c:pt>
              </c:numCache>
            </c:numRef>
          </c:val>
        </c:ser>
        <c:dLbls>
          <c:showVal val="1"/>
        </c:dLbls>
        <c:shape val="box"/>
        <c:axId val="46099840"/>
        <c:axId val="75461760"/>
        <c:axId val="0"/>
      </c:bar3DChart>
      <c:catAx>
        <c:axId val="46099840"/>
        <c:scaling>
          <c:orientation val="minMax"/>
        </c:scaling>
        <c:axPos val="b"/>
        <c:majorTickMark val="none"/>
        <c:tickLblPos val="nextTo"/>
        <c:crossAx val="75461760"/>
        <c:crosses val="autoZero"/>
        <c:auto val="1"/>
        <c:lblAlgn val="ctr"/>
        <c:lblOffset val="100"/>
      </c:catAx>
      <c:valAx>
        <c:axId val="7546176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46099840"/>
        <c:crosses val="autoZero"/>
        <c:crossBetween val="between"/>
      </c:valAx>
    </c:plotArea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6"/>
  <c:chart>
    <c:title>
      <c:tx>
        <c:rich>
          <a:bodyPr/>
          <a:lstStyle/>
          <a:p>
            <a:pPr>
              <a:defRPr/>
            </a:pPr>
            <a:r>
              <a:rPr lang="en-US" baseline="0"/>
              <a:t>Deaths By Race</a:t>
            </a:r>
          </a:p>
        </c:rich>
      </c:tx>
    </c:title>
    <c:view3D>
      <c:rAngAx val="1"/>
    </c:view3D>
    <c:plotArea>
      <c:layout>
        <c:manualLayout>
          <c:layoutTarget val="inner"/>
          <c:xMode val="edge"/>
          <c:yMode val="edge"/>
          <c:x val="8.6071741032370933E-2"/>
          <c:y val="0.14850721784776932"/>
          <c:w val="0.88337270341207352"/>
          <c:h val="0.59255502894986656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1.9444444444444445E-2"/>
                  <c:y val="-4.1536836796535297E-3"/>
                </c:manualLayout>
              </c:layout>
              <c:showVal val="1"/>
            </c:dLbl>
            <c:dLbl>
              <c:idx val="1"/>
              <c:layout>
                <c:manualLayout>
                  <c:x val="1.9444444444444403E-2"/>
                  <c:y val="-2.9075785757574715E-2"/>
                </c:manualLayout>
              </c:layout>
              <c:showVal val="1"/>
            </c:dLbl>
            <c:dLbl>
              <c:idx val="2"/>
              <c:layout>
                <c:manualLayout>
                  <c:x val="1.6666666666666687E-2"/>
                  <c:y val="-2.9075785757574715E-2"/>
                </c:manualLayout>
              </c:layout>
              <c:showVal val="1"/>
            </c:dLbl>
            <c:dLbl>
              <c:idx val="3"/>
              <c:layout>
                <c:manualLayout>
                  <c:x val="1.6666447944007019E-2"/>
                  <c:y val="-2.4922102077921175E-2"/>
                </c:manualLayout>
              </c:layout>
              <c:showVal val="1"/>
            </c:dLbl>
            <c:showVal val="1"/>
          </c:dLbls>
          <c:cat>
            <c:strRef>
              <c:f>'By Race'!$A$2:$A$5</c:f>
              <c:strCache>
                <c:ptCount val="4"/>
                <c:pt idx="0">
                  <c:v>White</c:v>
                </c:pt>
                <c:pt idx="1">
                  <c:v>Black</c:v>
                </c:pt>
                <c:pt idx="2">
                  <c:v>Hispanic/
Latino</c:v>
                </c:pt>
                <c:pt idx="3">
                  <c:v>American Indian/
Alaskan Native</c:v>
                </c:pt>
              </c:strCache>
            </c:strRef>
          </c:cat>
          <c:val>
            <c:numRef>
              <c:f>'By Race'!$B$2:$B$5</c:f>
              <c:numCache>
                <c:formatCode>General</c:formatCode>
                <c:ptCount val="4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shape val="box"/>
        <c:axId val="75535872"/>
        <c:axId val="75537408"/>
        <c:axId val="0"/>
      </c:bar3DChart>
      <c:catAx>
        <c:axId val="75535872"/>
        <c:scaling>
          <c:orientation val="minMax"/>
        </c:scaling>
        <c:axPos val="b"/>
        <c:majorTickMark val="none"/>
        <c:tickLblPos val="nextTo"/>
        <c:crossAx val="75537408"/>
        <c:crosses val="autoZero"/>
        <c:auto val="1"/>
        <c:lblAlgn val="ctr"/>
        <c:lblOffset val="100"/>
      </c:catAx>
      <c:valAx>
        <c:axId val="7553740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75535872"/>
        <c:crosses val="autoZero"/>
        <c:crossBetween val="between"/>
      </c:valAx>
    </c:plotArea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6"/>
  <c:chart>
    <c:title>
      <c:tx>
        <c:rich>
          <a:bodyPr/>
          <a:lstStyle/>
          <a:p>
            <a:pPr>
              <a:defRPr/>
            </a:pPr>
            <a:r>
              <a:rPr lang="en-US"/>
              <a:t>Circulatory System Deaths by Type</a:t>
            </a:r>
          </a:p>
        </c:rich>
      </c:tx>
      <c:layout>
        <c:manualLayout>
          <c:xMode val="edge"/>
          <c:yMode val="edge"/>
          <c:x val="0.22678217245965637"/>
          <c:y val="2.9914519848401679E-2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0.19275226434845932"/>
          <c:y val="0.17981856793237511"/>
          <c:w val="0.7779972590131442"/>
          <c:h val="0.33319323871282097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5.1380860629415539E-3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7.70712909441234E-3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5.1380860629415539E-3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5.1380860629415539E-3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5.1380860629415539E-3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5.1380860629415539E-3"/>
                  <c:y val="0"/>
                </c:manualLayout>
              </c:layout>
              <c:showVal val="1"/>
            </c:dLbl>
            <c:dLbl>
              <c:idx val="6"/>
              <c:layout>
                <c:manualLayout>
                  <c:x val="5.1380860629415539E-3"/>
                  <c:y val="0"/>
                </c:manualLayout>
              </c:layout>
              <c:showVal val="1"/>
            </c:dLbl>
            <c:dLbl>
              <c:idx val="7"/>
              <c:layout>
                <c:manualLayout>
                  <c:x val="5.1380860629415539E-3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5.1380860629415539E-3"/>
                  <c:y val="0"/>
                </c:manualLayout>
              </c:layout>
              <c:showVal val="1"/>
            </c:dLbl>
            <c:dLbl>
              <c:idx val="9"/>
              <c:layout>
                <c:manualLayout>
                  <c:x val="5.1380860629415539E-3"/>
                  <c:y val="0"/>
                </c:manualLayout>
              </c:layout>
              <c:showVal val="1"/>
            </c:dLbl>
            <c:dLbl>
              <c:idx val="10"/>
              <c:layout>
                <c:manualLayout>
                  <c:x val="5.1380860629415539E-3"/>
                  <c:y val="0"/>
                </c:manualLayout>
              </c:layout>
              <c:showVal val="1"/>
            </c:dLbl>
            <c:dLbl>
              <c:idx val="13"/>
              <c:layout>
                <c:manualLayout>
                  <c:x val="5.1380860629415539E-3"/>
                  <c:y val="0"/>
                </c:manualLayout>
              </c:layout>
              <c:showVal val="1"/>
            </c:dLbl>
            <c:dLbl>
              <c:idx val="14"/>
              <c:layout>
                <c:manualLayout>
                  <c:x val="5.1380860629415539E-3"/>
                  <c:y val="0"/>
                </c:manualLayout>
              </c:layout>
              <c:showVal val="1"/>
            </c:dLbl>
            <c:dLbl>
              <c:idx val="15"/>
              <c:layout>
                <c:manualLayout>
                  <c:x val="7.70712909441234E-3"/>
                  <c:y val="0"/>
                </c:manualLayout>
              </c:layout>
              <c:showVal val="1"/>
            </c:dLbl>
            <c:dLbl>
              <c:idx val="16"/>
              <c:layout>
                <c:manualLayout>
                  <c:x val="5.1380860629415539E-3"/>
                  <c:y val="0"/>
                </c:manualLayout>
              </c:layout>
              <c:showVal val="1"/>
            </c:dLbl>
            <c:dLbl>
              <c:idx val="17"/>
              <c:layout>
                <c:manualLayout>
                  <c:x val="7.7071290944124328E-3"/>
                  <c:y val="0"/>
                </c:manualLayout>
              </c:layout>
              <c:showVal val="1"/>
            </c:dLbl>
            <c:dLbl>
              <c:idx val="18"/>
              <c:layout>
                <c:manualLayout>
                  <c:x val="5.1380860629415539E-3"/>
                  <c:y val="0"/>
                </c:manualLayout>
              </c:layout>
              <c:showVal val="1"/>
            </c:dLbl>
            <c:dLbl>
              <c:idx val="21"/>
              <c:layout>
                <c:manualLayout>
                  <c:x val="5.1380860629415539E-3"/>
                  <c:y val="0"/>
                </c:manualLayout>
              </c:layout>
              <c:showVal val="1"/>
            </c:dLbl>
            <c:showVal val="1"/>
          </c:dLbls>
          <c:cat>
            <c:strRef>
              <c:f>Circulatory!$A$2:$A$24</c:f>
              <c:strCache>
                <c:ptCount val="23"/>
                <c:pt idx="0">
                  <c:v>Acute Cerebral Infarction</c:v>
                </c:pt>
                <c:pt idx="1">
                  <c:v>Acute Coronary Syndrome</c:v>
                </c:pt>
                <c:pt idx="2">
                  <c:v>Acute Ischemic Stroke</c:v>
                </c:pt>
                <c:pt idx="3">
                  <c:v>Acute Myocardial Infarction</c:v>
                </c:pt>
                <c:pt idx="4">
                  <c:v>Arrhythmia</c:v>
                </c:pt>
                <c:pt idx="5">
                  <c:v>Cardiac Arrest</c:v>
                </c:pt>
                <c:pt idx="6">
                  <c:v>Cardiac Arrhythmia</c:v>
                </c:pt>
                <c:pt idx="7">
                  <c:v>Cardiac Dysrhythmia</c:v>
                </c:pt>
                <c:pt idx="8">
                  <c:v>Cardiacpulmonary Arrest</c:v>
                </c:pt>
                <c:pt idx="9">
                  <c:v>Cardiopulmonary Arrest</c:v>
                </c:pt>
                <c:pt idx="10">
                  <c:v>Cardiopulmonary Collapse</c:v>
                </c:pt>
                <c:pt idx="11">
                  <c:v>Cardiorespiratory Arrest</c:v>
                </c:pt>
                <c:pt idx="12">
                  <c:v>Cerebral Infarction</c:v>
                </c:pt>
                <c:pt idx="13">
                  <c:v>Cerebral Vascular Accident</c:v>
                </c:pt>
                <c:pt idx="14">
                  <c:v>Chronic Heart Failure</c:v>
                </c:pt>
                <c:pt idx="15">
                  <c:v>Congestive Heart Failure</c:v>
                </c:pt>
                <c:pt idx="16">
                  <c:v>Coronary Artery Disease</c:v>
                </c:pt>
                <c:pt idx="17">
                  <c:v>Hemorrhagic Stroke</c:v>
                </c:pt>
                <c:pt idx="18">
                  <c:v>Hypertensive Heart Disease</c:v>
                </c:pt>
                <c:pt idx="19">
                  <c:v>Intracerebral Bleeding</c:v>
                </c:pt>
                <c:pt idx="20">
                  <c:v>Myocardial Infarction</c:v>
                </c:pt>
                <c:pt idx="21">
                  <c:v>Subarachnoid Hemmorhage</c:v>
                </c:pt>
                <c:pt idx="22">
                  <c:v>Sudden Cardiac Death</c:v>
                </c:pt>
              </c:strCache>
            </c:strRef>
          </c:cat>
          <c:val>
            <c:numRef>
              <c:f>Circulatory!$B$2:$B$24</c:f>
              <c:numCache>
                <c:formatCode>General</c:formatCode>
                <c:ptCount val="2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Val val="1"/>
        </c:dLbls>
        <c:gapWidth val="0"/>
        <c:gapDepth val="0"/>
        <c:shape val="box"/>
        <c:axId val="75632640"/>
        <c:axId val="75634560"/>
        <c:axId val="0"/>
      </c:bar3DChart>
      <c:catAx>
        <c:axId val="756326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Cause Type</a:t>
                </a:r>
              </a:p>
            </c:rich>
          </c:tx>
          <c:layout>
            <c:manualLayout>
              <c:xMode val="edge"/>
              <c:yMode val="edge"/>
              <c:x val="0.39480648733937213"/>
              <c:y val="0.91447879585476921"/>
            </c:manualLayout>
          </c:layout>
        </c:title>
        <c:majorTickMark val="none"/>
        <c:tickLblPos val="nextTo"/>
        <c:crossAx val="75634560"/>
        <c:crosses val="autoZero"/>
        <c:auto val="1"/>
        <c:lblAlgn val="ctr"/>
        <c:lblOffset val="100"/>
      </c:catAx>
      <c:valAx>
        <c:axId val="75634560"/>
        <c:scaling>
          <c:orientation val="minMax"/>
        </c:scaling>
        <c:axPos val="l"/>
        <c:numFmt formatCode="General" sourceLinked="1"/>
        <c:tickLblPos val="nextTo"/>
        <c:crossAx val="75632640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6"/>
  <c:chart>
    <c:title>
      <c:tx>
        <c:rich>
          <a:bodyPr/>
          <a:lstStyle/>
          <a:p>
            <a:pPr>
              <a:defRPr/>
            </a:pPr>
            <a:r>
              <a:rPr lang="en-US"/>
              <a:t>Circulatory System Deaths to All Other Causes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0.22421609798775161"/>
                  <c:y val="-0.22666593759113451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Circulatory!$A$28:$A$29</c:f>
              <c:strCache>
                <c:ptCount val="2"/>
                <c:pt idx="0">
                  <c:v>Circulatory</c:v>
                </c:pt>
                <c:pt idx="1">
                  <c:v>All Other Causes</c:v>
                </c:pt>
              </c:strCache>
            </c:strRef>
          </c:cat>
          <c:val>
            <c:numRef>
              <c:f>Circulatory!$B$28:$B$29</c:f>
              <c:numCache>
                <c:formatCode>General</c:formatCode>
                <c:ptCount val="2"/>
                <c:pt idx="0">
                  <c:v>8</c:v>
                </c:pt>
                <c:pt idx="1">
                  <c:v>17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6"/>
  <c:chart>
    <c:title>
      <c:tx>
        <c:rich>
          <a:bodyPr/>
          <a:lstStyle/>
          <a:p>
            <a:pPr>
              <a:defRPr/>
            </a:pPr>
            <a:r>
              <a:rPr lang="en-US"/>
              <a:t>Digestive System Deaths by Type</a:t>
            </a:r>
          </a:p>
        </c:rich>
      </c:tx>
      <c:layout>
        <c:manualLayout>
          <c:xMode val="edge"/>
          <c:yMode val="edge"/>
          <c:x val="0.21968044619422589"/>
          <c:y val="3.2407301174878243E-2"/>
        </c:manualLayout>
      </c:layout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2.222222222222224E-2"/>
                  <c:y val="-1.8518518518518528E-2"/>
                </c:manualLayout>
              </c:layout>
              <c:showVal val="1"/>
            </c:dLbl>
            <c:dLbl>
              <c:idx val="1"/>
              <c:layout>
                <c:manualLayout>
                  <c:x val="1.6666666666666677E-2"/>
                  <c:y val="-1.8518518518518528E-2"/>
                </c:manualLayout>
              </c:layout>
              <c:showVal val="1"/>
            </c:dLbl>
            <c:dLbl>
              <c:idx val="2"/>
              <c:layout>
                <c:manualLayout>
                  <c:x val="2.5000000000000001E-2"/>
                  <c:y val="-1.8518518518518528E-2"/>
                </c:manualLayout>
              </c:layout>
              <c:showVal val="1"/>
            </c:dLbl>
            <c:dLbl>
              <c:idx val="3"/>
              <c:layout>
                <c:manualLayout>
                  <c:x val="1.111111111111112E-2"/>
                  <c:y val="-1.38888888888889E-2"/>
                </c:manualLayout>
              </c:layout>
              <c:showVal val="1"/>
            </c:dLbl>
            <c:dLbl>
              <c:idx val="4"/>
              <c:layout>
                <c:manualLayout>
                  <c:x val="2.222222222222224E-2"/>
                  <c:y val="-1.8518518518518528E-2"/>
                </c:manualLayout>
              </c:layout>
              <c:showVal val="1"/>
            </c:dLbl>
            <c:dLbl>
              <c:idx val="5"/>
              <c:layout>
                <c:manualLayout>
                  <c:x val="1.6666666666666677E-2"/>
                  <c:y val="-2.3148148148148147E-2"/>
                </c:manualLayout>
              </c:layout>
              <c:showVal val="1"/>
            </c:dLbl>
            <c:dLbl>
              <c:idx val="6"/>
              <c:layout>
                <c:manualLayout>
                  <c:x val="8.3333333333333367E-3"/>
                  <c:y val="-2.7777777777777811E-2"/>
                </c:manualLayout>
              </c:layout>
              <c:showVal val="1"/>
            </c:dLbl>
            <c:dLbl>
              <c:idx val="7"/>
              <c:layout>
                <c:manualLayout>
                  <c:x val="1.6666666666666677E-2"/>
                  <c:y val="-1.38888888888889E-2"/>
                </c:manualLayout>
              </c:layout>
              <c:showVal val="1"/>
            </c:dLbl>
            <c:showVal val="1"/>
          </c:dLbls>
          <c:cat>
            <c:strRef>
              <c:f>Digestive!$A$2:$A$8</c:f>
              <c:strCache>
                <c:ptCount val="7"/>
                <c:pt idx="0">
                  <c:v>Acute Gastrointestinal Bleed</c:v>
                </c:pt>
                <c:pt idx="1">
                  <c:v>Acute Renal Failure</c:v>
                </c:pt>
                <c:pt idx="2">
                  <c:v>End Stage Renal Disease</c:v>
                </c:pt>
                <c:pt idx="3">
                  <c:v>End Stage Renal Failure</c:v>
                </c:pt>
                <c:pt idx="4">
                  <c:v>Liver Cirrhosis</c:v>
                </c:pt>
                <c:pt idx="5">
                  <c:v>Liver Failure</c:v>
                </c:pt>
                <c:pt idx="6">
                  <c:v>Mesenteric Ischemia</c:v>
                </c:pt>
              </c:strCache>
            </c:strRef>
          </c:cat>
          <c:val>
            <c:numRef>
              <c:f>Digestive!$B$2:$B$8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Val val="1"/>
        </c:dLbls>
        <c:gapWidth val="0"/>
        <c:gapDepth val="0"/>
        <c:shape val="box"/>
        <c:axId val="75841536"/>
        <c:axId val="75843456"/>
        <c:axId val="0"/>
      </c:bar3DChart>
      <c:catAx>
        <c:axId val="758415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Cause Type</a:t>
                </a:r>
              </a:p>
            </c:rich>
          </c:tx>
          <c:layout>
            <c:manualLayout>
              <c:xMode val="edge"/>
              <c:yMode val="edge"/>
              <c:x val="0.4057156605424323"/>
              <c:y val="0.88974621159375411"/>
            </c:manualLayout>
          </c:layout>
        </c:title>
        <c:majorTickMark val="none"/>
        <c:tickLblPos val="nextTo"/>
        <c:crossAx val="75843456"/>
        <c:crosses val="autoZero"/>
        <c:auto val="1"/>
        <c:lblAlgn val="ctr"/>
        <c:lblOffset val="100"/>
      </c:catAx>
      <c:valAx>
        <c:axId val="75843456"/>
        <c:scaling>
          <c:orientation val="minMax"/>
        </c:scaling>
        <c:axPos val="l"/>
        <c:numFmt formatCode="General" sourceLinked="1"/>
        <c:tickLblPos val="nextTo"/>
        <c:crossAx val="75841536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6"/>
  <c:chart>
    <c:title>
      <c:tx>
        <c:rich>
          <a:bodyPr/>
          <a:lstStyle/>
          <a:p>
            <a:pPr>
              <a:defRPr/>
            </a:pPr>
            <a:r>
              <a:rPr lang="en-US"/>
              <a:t>Digestive System Deaths to All Other Causes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0705675853018379"/>
                  <c:y val="0.1351279527559055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0.12086745406824149"/>
                  <c:y val="-0.32469889180519124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Digestive!$A$12:$A$13</c:f>
              <c:strCache>
                <c:ptCount val="2"/>
                <c:pt idx="0">
                  <c:v>Digestive</c:v>
                </c:pt>
                <c:pt idx="1">
                  <c:v>All Other Causes</c:v>
                </c:pt>
              </c:strCache>
            </c:strRef>
          </c:cat>
          <c:val>
            <c:numRef>
              <c:f>Digestive!$B$12:$B$13</c:f>
              <c:numCache>
                <c:formatCode>General</c:formatCode>
                <c:ptCount val="2"/>
                <c:pt idx="0">
                  <c:v>3</c:v>
                </c:pt>
                <c:pt idx="1">
                  <c:v>22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6"/>
  <c:chart>
    <c:title>
      <c:tx>
        <c:rich>
          <a:bodyPr/>
          <a:lstStyle/>
          <a:p>
            <a:pPr>
              <a:defRPr/>
            </a:pPr>
            <a:r>
              <a:rPr lang="en-US"/>
              <a:t>Cancer</a:t>
            </a:r>
            <a:r>
              <a:rPr lang="en-US" baseline="0"/>
              <a:t> Deaths by Type</a:t>
            </a:r>
            <a:endParaRPr lang="en-US"/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7.1647907514398694E-3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7.1647907514398911E-3"/>
                  <c:y val="-7.3516311701565215E-17"/>
                </c:manualLayout>
              </c:layout>
              <c:showVal val="1"/>
            </c:dLbl>
            <c:dLbl>
              <c:idx val="2"/>
              <c:layout>
                <c:manualLayout>
                  <c:x val="7.1647907514398694E-3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7.1647907514398694E-3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4.7765271676266331E-3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4.7765271676266331E-3"/>
                  <c:y val="4.0100269619056895E-3"/>
                </c:manualLayout>
              </c:layout>
              <c:showVal val="1"/>
            </c:dLbl>
            <c:dLbl>
              <c:idx val="6"/>
              <c:layout>
                <c:manualLayout>
                  <c:x val="4.7765271676265845E-3"/>
                  <c:y val="-7.3516311701565215E-17"/>
                </c:manualLayout>
              </c:layout>
              <c:showVal val="1"/>
            </c:dLbl>
            <c:dLbl>
              <c:idx val="7"/>
              <c:layout>
                <c:manualLayout>
                  <c:x val="4.7765271676265845E-3"/>
                  <c:y val="-7.3516311701565215E-17"/>
                </c:manualLayout>
              </c:layout>
              <c:showVal val="1"/>
            </c:dLbl>
            <c:dLbl>
              <c:idx val="8"/>
              <c:layout>
                <c:manualLayout>
                  <c:x val="7.1647907514398694E-3"/>
                  <c:y val="-7.3516311701565215E-17"/>
                </c:manualLayout>
              </c:layout>
              <c:showVal val="1"/>
            </c:dLbl>
            <c:dLbl>
              <c:idx val="9"/>
              <c:layout>
                <c:manualLayout>
                  <c:x val="7.1647907514398694E-3"/>
                  <c:y val="-3.1575015448076434E-7"/>
                </c:manualLayout>
              </c:layout>
              <c:showVal val="1"/>
            </c:dLbl>
            <c:dLbl>
              <c:idx val="10"/>
              <c:layout>
                <c:manualLayout>
                  <c:x val="7.1647907514398694E-3"/>
                  <c:y val="0"/>
                </c:manualLayout>
              </c:layout>
              <c:showVal val="1"/>
            </c:dLbl>
            <c:dLbl>
              <c:idx val="11"/>
              <c:layout>
                <c:manualLayout>
                  <c:x val="7.1647907514398694E-3"/>
                  <c:y val="-7.3516311701565215E-17"/>
                </c:manualLayout>
              </c:layout>
              <c:showVal val="1"/>
            </c:dLbl>
            <c:dLbl>
              <c:idx val="12"/>
              <c:layout>
                <c:manualLayout>
                  <c:x val="7.1647907514398694E-3"/>
                  <c:y val="-7.3516311701565215E-17"/>
                </c:manualLayout>
              </c:layout>
              <c:showVal val="1"/>
            </c:dLbl>
            <c:dLbl>
              <c:idx val="13"/>
              <c:layout>
                <c:manualLayout>
                  <c:x val="7.1647907514398694E-3"/>
                  <c:y val="0"/>
                </c:manualLayout>
              </c:layout>
              <c:showVal val="1"/>
            </c:dLbl>
            <c:dLbl>
              <c:idx val="14"/>
              <c:layout>
                <c:manualLayout>
                  <c:x val="7.1647907514398694E-3"/>
                  <c:y val="-7.3516311701565215E-17"/>
                </c:manualLayout>
              </c:layout>
              <c:showVal val="1"/>
            </c:dLbl>
            <c:dLbl>
              <c:idx val="15"/>
              <c:layout>
                <c:manualLayout>
                  <c:x val="4.7765271676265845E-3"/>
                  <c:y val="-7.3516311701565215E-17"/>
                </c:manualLayout>
              </c:layout>
              <c:showVal val="1"/>
            </c:dLbl>
            <c:showVal val="1"/>
          </c:dLbls>
          <c:cat>
            <c:strRef>
              <c:f>Neoplasms!$A$2:$A$17</c:f>
              <c:strCache>
                <c:ptCount val="16"/>
                <c:pt idx="0">
                  <c:v>Bile Duct</c:v>
                </c:pt>
                <c:pt idx="1">
                  <c:v>Bladder</c:v>
                </c:pt>
                <c:pt idx="2">
                  <c:v>Blood</c:v>
                </c:pt>
                <c:pt idx="3">
                  <c:v>Brain</c:v>
                </c:pt>
                <c:pt idx="4">
                  <c:v>Breast</c:v>
                </c:pt>
                <c:pt idx="5">
                  <c:v>Colon</c:v>
                </c:pt>
                <c:pt idx="6">
                  <c:v>Esophageal</c:v>
                </c:pt>
                <c:pt idx="7">
                  <c:v>Laryngeal</c:v>
                </c:pt>
                <c:pt idx="8">
                  <c:v>Leukemia</c:v>
                </c:pt>
                <c:pt idx="9">
                  <c:v>Liver</c:v>
                </c:pt>
                <c:pt idx="10">
                  <c:v>Lung</c:v>
                </c:pt>
                <c:pt idx="11">
                  <c:v>Neck</c:v>
                </c:pt>
                <c:pt idx="12">
                  <c:v>Ovarian</c:v>
                </c:pt>
                <c:pt idx="13">
                  <c:v>Pancreatic</c:v>
                </c:pt>
                <c:pt idx="14">
                  <c:v>Prostate</c:v>
                </c:pt>
                <c:pt idx="15">
                  <c:v>Skin</c:v>
                </c:pt>
              </c:strCache>
            </c:strRef>
          </c:cat>
          <c:val>
            <c:numRef>
              <c:f>Neoplasms!$B$2:$B$17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Val val="1"/>
        </c:dLbls>
        <c:shape val="box"/>
        <c:axId val="75972992"/>
        <c:axId val="75974912"/>
        <c:axId val="0"/>
      </c:bar3DChart>
      <c:catAx>
        <c:axId val="759729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Cancer Type</a:t>
                </a:r>
              </a:p>
            </c:rich>
          </c:tx>
          <c:layout>
            <c:manualLayout>
              <c:xMode val="edge"/>
              <c:yMode val="edge"/>
              <c:x val="0.43784492563429639"/>
              <c:y val="0.91914077202551392"/>
            </c:manualLayout>
          </c:layout>
        </c:title>
        <c:majorTickMark val="none"/>
        <c:tickLblPos val="nextTo"/>
        <c:crossAx val="75974912"/>
        <c:crosses val="autoZero"/>
        <c:auto val="1"/>
        <c:lblAlgn val="ctr"/>
        <c:lblOffset val="100"/>
      </c:catAx>
      <c:valAx>
        <c:axId val="7597491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75972992"/>
        <c:crosses val="autoZero"/>
        <c:crossBetween val="between"/>
      </c:valAx>
    </c:plotArea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6"/>
  <c:chart>
    <c:title>
      <c:tx>
        <c:rich>
          <a:bodyPr/>
          <a:lstStyle/>
          <a:p>
            <a:pPr>
              <a:defRPr/>
            </a:pPr>
            <a:r>
              <a:rPr lang="en-US"/>
              <a:t>Cancer to All Other Causes of Death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15"/>
          <c:dPt>
            <c:idx val="0"/>
            <c:explosion val="0"/>
          </c:dPt>
          <c:dPt>
            <c:idx val="1"/>
            <c:explosion val="0"/>
          </c:dPt>
          <c:dLbls>
            <c:dLbl>
              <c:idx val="0"/>
              <c:layout>
                <c:manualLayout>
                  <c:x val="-2.4908387407597002E-2"/>
                  <c:y val="2.1529347191390281E-4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0.10298750897055654"/>
                  <c:y val="-0.35309193344177275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Neoplasms!$A$20:$A$21</c:f>
              <c:strCache>
                <c:ptCount val="2"/>
                <c:pt idx="0">
                  <c:v>Cancer</c:v>
                </c:pt>
                <c:pt idx="1">
                  <c:v>All Other Causes</c:v>
                </c:pt>
              </c:strCache>
            </c:strRef>
          </c:cat>
          <c:val>
            <c:numRef>
              <c:f>Neoplasms!$B$20:$B$21</c:f>
              <c:numCache>
                <c:formatCode>General</c:formatCode>
                <c:ptCount val="2"/>
                <c:pt idx="0">
                  <c:v>1</c:v>
                </c:pt>
                <c:pt idx="1">
                  <c:v>24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</xdr:row>
      <xdr:rowOff>47624</xdr:rowOff>
    </xdr:from>
    <xdr:to>
      <xdr:col>9</xdr:col>
      <xdr:colOff>409575</xdr:colOff>
      <xdr:row>17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0</xdr:row>
      <xdr:rowOff>180974</xdr:rowOff>
    </xdr:from>
    <xdr:to>
      <xdr:col>9</xdr:col>
      <xdr:colOff>523875</xdr:colOff>
      <xdr:row>19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28575</xdr:colOff>
      <xdr:row>1</xdr:row>
      <xdr:rowOff>19050</xdr:rowOff>
    </xdr:from>
    <xdr:to>
      <xdr:col>17</xdr:col>
      <xdr:colOff>333375</xdr:colOff>
      <xdr:row>15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</xdr:row>
      <xdr:rowOff>9525</xdr:rowOff>
    </xdr:from>
    <xdr:to>
      <xdr:col>9</xdr:col>
      <xdr:colOff>371475</xdr:colOff>
      <xdr:row>15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180973</xdr:rowOff>
    </xdr:from>
    <xdr:to>
      <xdr:col>9</xdr:col>
      <xdr:colOff>333375</xdr:colOff>
      <xdr:row>14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</xdr:row>
      <xdr:rowOff>28574</xdr:rowOff>
    </xdr:from>
    <xdr:to>
      <xdr:col>10</xdr:col>
      <xdr:colOff>257175</xdr:colOff>
      <xdr:row>16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581025</xdr:colOff>
      <xdr:row>1</xdr:row>
      <xdr:rowOff>19050</xdr:rowOff>
    </xdr:from>
    <xdr:to>
      <xdr:col>18</xdr:col>
      <xdr:colOff>276225</xdr:colOff>
      <xdr:row>15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0</xdr:row>
      <xdr:rowOff>190499</xdr:rowOff>
    </xdr:from>
    <xdr:to>
      <xdr:col>9</xdr:col>
      <xdr:colOff>571500</xdr:colOff>
      <xdr:row>17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142875</xdr:colOff>
      <xdr:row>1</xdr:row>
      <xdr:rowOff>57150</xdr:rowOff>
    </xdr:from>
    <xdr:to>
      <xdr:col>17</xdr:col>
      <xdr:colOff>447675</xdr:colOff>
      <xdr:row>15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176213</xdr:rowOff>
    </xdr:from>
    <xdr:to>
      <xdr:col>10</xdr:col>
      <xdr:colOff>457200</xdr:colOff>
      <xdr:row>17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552450</xdr:colOff>
      <xdr:row>0</xdr:row>
      <xdr:rowOff>176212</xdr:rowOff>
    </xdr:from>
    <xdr:to>
      <xdr:col>19</xdr:col>
      <xdr:colOff>47625</xdr:colOff>
      <xdr:row>17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0</xdr:row>
      <xdr:rowOff>171450</xdr:rowOff>
    </xdr:from>
    <xdr:to>
      <xdr:col>9</xdr:col>
      <xdr:colOff>466725</xdr:colOff>
      <xdr:row>15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57150</xdr:colOff>
      <xdr:row>1</xdr:row>
      <xdr:rowOff>19050</xdr:rowOff>
    </xdr:from>
    <xdr:to>
      <xdr:col>17</xdr:col>
      <xdr:colOff>361950</xdr:colOff>
      <xdr:row>15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161924</xdr:colOff>
      <xdr:row>1</xdr:row>
      <xdr:rowOff>19048</xdr:rowOff>
    </xdr:from>
    <xdr:to>
      <xdr:col>10</xdr:col>
      <xdr:colOff>200025</xdr:colOff>
      <xdr:row>22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504825</xdr:colOff>
      <xdr:row>2</xdr:row>
      <xdr:rowOff>104775</xdr:rowOff>
    </xdr:from>
    <xdr:to>
      <xdr:col>18</xdr:col>
      <xdr:colOff>200025</xdr:colOff>
      <xdr:row>16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1</xdr:row>
      <xdr:rowOff>9525</xdr:rowOff>
    </xdr:from>
    <xdr:to>
      <xdr:col>9</xdr:col>
      <xdr:colOff>428625</xdr:colOff>
      <xdr:row>15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28575</xdr:colOff>
      <xdr:row>1</xdr:row>
      <xdr:rowOff>19050</xdr:rowOff>
    </xdr:from>
    <xdr:to>
      <xdr:col>17</xdr:col>
      <xdr:colOff>333375</xdr:colOff>
      <xdr:row>15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12"/>
  <sheetViews>
    <sheetView zoomScaleNormal="100" workbookViewId="0">
      <selection activeCell="A12" sqref="A12"/>
    </sheetView>
  </sheetViews>
  <sheetFormatPr defaultRowHeight="15"/>
  <cols>
    <col min="1" max="1" width="6.28515625" customWidth="1"/>
    <col min="2" max="2" width="5.140625" customWidth="1"/>
  </cols>
  <sheetData>
    <row r="1" spans="1:2">
      <c r="A1" s="10" t="s">
        <v>62</v>
      </c>
      <c r="B1" s="10"/>
    </row>
    <row r="2" spans="1:2">
      <c r="A2" t="s">
        <v>72</v>
      </c>
      <c r="B2" s="1">
        <f>COUNTIF(data!$F$3:$F$195,"&lt;20")</f>
        <v>0</v>
      </c>
    </row>
    <row r="3" spans="1:2">
      <c r="A3" t="s">
        <v>63</v>
      </c>
      <c r="B3" s="1">
        <f>COUNTIF(data!$F$3:$F$195,"&gt;19")-COUNTIF(data!$F$3:$F$195,"&gt;29")</f>
        <v>0</v>
      </c>
    </row>
    <row r="4" spans="1:2">
      <c r="A4" t="s">
        <v>64</v>
      </c>
      <c r="B4" s="1">
        <f>COUNTIF(data!$F$3:$F$195,"&gt;29")-COUNTIF(data!$F$3:$F$195,"&gt;39")</f>
        <v>0</v>
      </c>
    </row>
    <row r="5" spans="1:2">
      <c r="A5" t="s">
        <v>65</v>
      </c>
      <c r="B5" s="1">
        <f>COUNTIF(data!$F$3:$F$195,"&gt;39")-COUNTIF(data!$F$3:$F$195,"&gt;49")</f>
        <v>0</v>
      </c>
    </row>
    <row r="6" spans="1:2">
      <c r="A6" t="s">
        <v>66</v>
      </c>
      <c r="B6" s="1">
        <f>COUNTIF(data!$F$3:$F$195,"&gt;49")-COUNTIF(data!$F$3:$F$195,"&gt;59")</f>
        <v>1</v>
      </c>
    </row>
    <row r="7" spans="1:2">
      <c r="A7" t="s">
        <v>67</v>
      </c>
      <c r="B7" s="1">
        <f>COUNTIF(data!$F$3:$F$195,"&gt;59")-COUNTIF(data!$F$3:$F$195,"&gt;69")</f>
        <v>3</v>
      </c>
    </row>
    <row r="8" spans="1:2">
      <c r="A8" t="s">
        <v>68</v>
      </c>
      <c r="B8" s="1">
        <f>COUNTIF(data!$F$3:$F$195,"&gt;69")-COUNTIF(data!$F$3:$F$195,"&gt;79")</f>
        <v>2</v>
      </c>
    </row>
    <row r="9" spans="1:2">
      <c r="A9" t="s">
        <v>69</v>
      </c>
      <c r="B9" s="1">
        <f>COUNTIF(data!$F$3:$F$195,"&gt;79")-COUNTIF(data!$F$3:$F$195,"&gt;89")</f>
        <v>9</v>
      </c>
    </row>
    <row r="10" spans="1:2">
      <c r="A10" t="s">
        <v>70</v>
      </c>
      <c r="B10" s="1">
        <f>COUNTIF(data!$F$3:$F$195,"&gt;89")-COUNTIF(data!$F$3:$F$195,"&gt;99")</f>
        <v>10</v>
      </c>
    </row>
    <row r="11" spans="1:2">
      <c r="A11" t="s">
        <v>71</v>
      </c>
      <c r="B11" s="1">
        <f>COUNTIF(data!$F$3:$F$195,"&gt;99")</f>
        <v>0</v>
      </c>
    </row>
    <row r="12" spans="1:2">
      <c r="B12" s="8">
        <f>SUM(B2:B11)</f>
        <v>25</v>
      </c>
    </row>
  </sheetData>
  <sheetProtection sheet="1" objects="1" scenarios="1" selectLockedCells="1"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A17" sqref="A17:B19"/>
    </sheetView>
  </sheetViews>
  <sheetFormatPr defaultRowHeight="15"/>
  <cols>
    <col min="1" max="1" width="36.5703125" bestFit="1" customWidth="1"/>
  </cols>
  <sheetData>
    <row r="1" spans="1:2">
      <c r="A1" s="8" t="s">
        <v>149</v>
      </c>
    </row>
    <row r="2" spans="1:2">
      <c r="A2" t="s">
        <v>59</v>
      </c>
      <c r="B2" s="1">
        <f>COUNTIF(data!C:C,A2)</f>
        <v>1</v>
      </c>
    </row>
    <row r="3" spans="1:2">
      <c r="A3" t="s">
        <v>114</v>
      </c>
      <c r="B3" s="1">
        <f>COUNTIF(data!C:C,A3)</f>
        <v>2</v>
      </c>
    </row>
    <row r="4" spans="1:2">
      <c r="A4" t="s">
        <v>119</v>
      </c>
      <c r="B4" s="1">
        <f>COUNTIF(data!C:C,A4)</f>
        <v>1</v>
      </c>
    </row>
    <row r="5" spans="1:2">
      <c r="A5" t="s">
        <v>33</v>
      </c>
      <c r="B5" s="1">
        <f>COUNTIF(data!C:C,A5)</f>
        <v>1</v>
      </c>
    </row>
    <row r="6" spans="1:2">
      <c r="A6" t="s">
        <v>24</v>
      </c>
      <c r="B6" s="1">
        <f>COUNTIF(data!C:C,A6)</f>
        <v>0</v>
      </c>
    </row>
    <row r="7" spans="1:2">
      <c r="A7" t="s">
        <v>43</v>
      </c>
      <c r="B7" s="1">
        <f>COUNTIF(data!C:C,A7)</f>
        <v>0</v>
      </c>
    </row>
    <row r="8" spans="1:2">
      <c r="A8" t="s">
        <v>39</v>
      </c>
      <c r="B8" s="1">
        <f>COUNTIF(data!C:C,A8)</f>
        <v>1</v>
      </c>
    </row>
    <row r="9" spans="1:2">
      <c r="A9" t="s">
        <v>11</v>
      </c>
      <c r="B9" s="1">
        <f>COUNTIF(data!C:C,A9)</f>
        <v>0</v>
      </c>
    </row>
    <row r="10" spans="1:2">
      <c r="A10" t="s">
        <v>32</v>
      </c>
      <c r="B10" s="1">
        <f>COUNTIF(data!C:C,A10)</f>
        <v>0</v>
      </c>
    </row>
    <row r="11" spans="1:2">
      <c r="A11" t="s">
        <v>135</v>
      </c>
      <c r="B11" s="1">
        <f>COUNTIF(data!C:C,A11)</f>
        <v>1</v>
      </c>
    </row>
    <row r="12" spans="1:2">
      <c r="A12" t="s">
        <v>12</v>
      </c>
      <c r="B12" s="1">
        <f>COUNTIF(data!C:C,A12)</f>
        <v>2</v>
      </c>
    </row>
    <row r="13" spans="1:2">
      <c r="A13" t="s">
        <v>30</v>
      </c>
      <c r="B13" s="1">
        <f>COUNTIF(data!C:C,A13)</f>
        <v>1</v>
      </c>
    </row>
    <row r="14" spans="1:2">
      <c r="A14" s="28" t="s">
        <v>74</v>
      </c>
      <c r="B14" s="22">
        <f>SUM(B2:B13)</f>
        <v>10</v>
      </c>
    </row>
    <row r="17" spans="1:2">
      <c r="A17" t="s">
        <v>149</v>
      </c>
      <c r="B17" s="14">
        <f>COUNTIF(data!E:E,"Diseases of the Respiratory System")</f>
        <v>10</v>
      </c>
    </row>
    <row r="18" spans="1:2">
      <c r="A18" t="s">
        <v>95</v>
      </c>
      <c r="B18" s="1">
        <f>B19-B17</f>
        <v>15</v>
      </c>
    </row>
    <row r="19" spans="1:2">
      <c r="A19" t="s">
        <v>94</v>
      </c>
      <c r="B19" s="22">
        <f>COUNTIF(data!C3:C205,"*")</f>
        <v>25</v>
      </c>
    </row>
  </sheetData>
  <sheetProtection sheet="1" objects="1" scenarios="1" selectLockedCells="1"/>
  <sortState ref="A2:B57">
    <sortCondition ref="A1"/>
  </sortState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A9" sqref="A9:B11"/>
    </sheetView>
  </sheetViews>
  <sheetFormatPr defaultRowHeight="15"/>
  <cols>
    <col min="1" max="1" width="21.7109375" bestFit="1" customWidth="1"/>
  </cols>
  <sheetData>
    <row r="1" spans="1:2">
      <c r="A1" s="8" t="s">
        <v>150</v>
      </c>
    </row>
    <row r="2" spans="1:2">
      <c r="A2" t="s">
        <v>18</v>
      </c>
      <c r="B2" s="1">
        <f>COUNTIF(data!C:C,A2)</f>
        <v>1</v>
      </c>
    </row>
    <row r="3" spans="1:2">
      <c r="A3" t="s">
        <v>27</v>
      </c>
      <c r="B3" s="1">
        <f>COUNTIF(data!C:C,A3)</f>
        <v>0</v>
      </c>
    </row>
    <row r="4" spans="1:2">
      <c r="A4" t="s">
        <v>55</v>
      </c>
      <c r="B4" s="1">
        <f>COUNTIF(data!C:C,A4)</f>
        <v>0</v>
      </c>
    </row>
    <row r="5" spans="1:2">
      <c r="A5" t="s">
        <v>47</v>
      </c>
      <c r="B5" s="1">
        <f>COUNTIF(data!C:C,A5)</f>
        <v>0</v>
      </c>
    </row>
    <row r="6" spans="1:2">
      <c r="A6" s="28" t="s">
        <v>74</v>
      </c>
      <c r="B6" s="22">
        <f>SUM(B2:B5)</f>
        <v>1</v>
      </c>
    </row>
    <row r="9" spans="1:2">
      <c r="A9" t="s">
        <v>105</v>
      </c>
      <c r="B9" s="14">
        <f>COUNTIF(data!E:E,"Mental Disorders")</f>
        <v>1</v>
      </c>
    </row>
    <row r="10" spans="1:2">
      <c r="A10" t="s">
        <v>95</v>
      </c>
      <c r="B10" s="1">
        <f>B11-B9</f>
        <v>24</v>
      </c>
    </row>
    <row r="11" spans="1:2">
      <c r="A11" t="s">
        <v>94</v>
      </c>
      <c r="B11" s="22">
        <f>COUNTIF(data!C3:C200,"*")</f>
        <v>25</v>
      </c>
    </row>
  </sheetData>
  <sheetProtection sheet="1" objects="1" scenarios="1" selectLockedCells="1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A14" sqref="A14"/>
    </sheetView>
  </sheetViews>
  <sheetFormatPr defaultRowHeight="15"/>
  <cols>
    <col min="1" max="1" width="21.42578125" bestFit="1" customWidth="1"/>
  </cols>
  <sheetData>
    <row r="1" spans="1:2">
      <c r="A1" s="8" t="s">
        <v>151</v>
      </c>
    </row>
    <row r="2" spans="1:2">
      <c r="A2" t="s">
        <v>124</v>
      </c>
      <c r="B2" s="1">
        <f>COUNTIF(data!C:C,A2)</f>
        <v>1</v>
      </c>
    </row>
    <row r="3" spans="1:2">
      <c r="A3" t="s">
        <v>21</v>
      </c>
      <c r="B3" s="1">
        <f>COUNTIF(data!C:C,A3)</f>
        <v>0</v>
      </c>
    </row>
    <row r="4" spans="1:2">
      <c r="A4" t="s">
        <v>45</v>
      </c>
      <c r="B4" s="1">
        <f>COUNTIF(data!C:C,A4)</f>
        <v>0</v>
      </c>
    </row>
    <row r="5" spans="1:2">
      <c r="A5" t="s">
        <v>56</v>
      </c>
      <c r="B5" s="1">
        <f>COUNTIF(data!C:C,A5)</f>
        <v>0</v>
      </c>
    </row>
    <row r="6" spans="1:2">
      <c r="A6" t="s">
        <v>23</v>
      </c>
      <c r="B6" s="1">
        <f>COUNTIF(data!C:C,A6)</f>
        <v>0</v>
      </c>
    </row>
    <row r="7" spans="1:2">
      <c r="A7" t="s">
        <v>57</v>
      </c>
      <c r="B7" s="1">
        <f>COUNTIF(data!C:C,A7)</f>
        <v>0</v>
      </c>
    </row>
    <row r="8" spans="1:2">
      <c r="A8" s="28" t="s">
        <v>74</v>
      </c>
      <c r="B8" s="22">
        <f>SUM(B2:B7)</f>
        <v>1</v>
      </c>
    </row>
    <row r="11" spans="1:2">
      <c r="A11" t="s">
        <v>152</v>
      </c>
      <c r="B11" s="14">
        <f>COUNTIF(data!E:E,"Symptoms, Signs, and Ill-Defined Conditions")</f>
        <v>1</v>
      </c>
    </row>
    <row r="12" spans="1:2">
      <c r="A12" t="s">
        <v>95</v>
      </c>
      <c r="B12" s="1">
        <f>B13-B11</f>
        <v>24</v>
      </c>
    </row>
    <row r="13" spans="1:2">
      <c r="A13" t="s">
        <v>94</v>
      </c>
      <c r="B13" s="22">
        <f>COUNTIF(data!C3:C202,"*")</f>
        <v>25</v>
      </c>
    </row>
  </sheetData>
  <sheetProtection sheet="1" objects="1" scenarios="1" selectLockedCells="1"/>
  <sortState ref="A2:A7">
    <sortCondition ref="A1"/>
  </sortState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"/>
  <dimension ref="A1:K195"/>
  <sheetViews>
    <sheetView workbookViewId="0">
      <selection activeCell="A4" sqref="A4"/>
    </sheetView>
  </sheetViews>
  <sheetFormatPr defaultRowHeight="15"/>
  <cols>
    <col min="1" max="1" width="19.140625" bestFit="1" customWidth="1"/>
    <col min="2" max="2" width="9.7109375" bestFit="1" customWidth="1"/>
    <col min="3" max="3" width="36.5703125" bestFit="1" customWidth="1"/>
    <col min="4" max="4" width="16.7109375" bestFit="1" customWidth="1"/>
    <col min="5" max="5" width="30.85546875" customWidth="1"/>
    <col min="6" max="6" width="4.85546875" style="1" bestFit="1" customWidth="1"/>
    <col min="7" max="7" width="13.140625" style="1" bestFit="1" customWidth="1"/>
    <col min="8" max="8" width="16.42578125" style="1" bestFit="1" customWidth="1"/>
    <col min="9" max="9" width="7" style="1" bestFit="1" customWidth="1"/>
    <col min="10" max="10" width="9" style="1" bestFit="1" customWidth="1"/>
    <col min="11" max="11" width="9.140625" style="2"/>
  </cols>
  <sheetData>
    <row r="1" spans="1:11">
      <c r="D1" t="e">
        <f>SUM(IF(FREQUENCY(MATCH(D3:D187,D3:D187,0),MATCH(D3:D187,D3:D187,0))&gt;0,1))</f>
        <v>#N/A</v>
      </c>
    </row>
    <row r="2" spans="1:11">
      <c r="A2" s="6" t="s">
        <v>111</v>
      </c>
      <c r="B2" s="6" t="s">
        <v>112</v>
      </c>
      <c r="C2" s="6" t="s">
        <v>0</v>
      </c>
      <c r="D2" s="6" t="s">
        <v>98</v>
      </c>
      <c r="E2" s="6" t="s">
        <v>99</v>
      </c>
      <c r="F2" s="7" t="s">
        <v>1</v>
      </c>
      <c r="G2" s="7" t="s">
        <v>2</v>
      </c>
      <c r="H2" s="7" t="s">
        <v>3</v>
      </c>
      <c r="I2" s="7" t="s">
        <v>35</v>
      </c>
      <c r="J2" s="7" t="s">
        <v>96</v>
      </c>
      <c r="K2" s="15"/>
    </row>
    <row r="3" spans="1:11">
      <c r="A3" t="s">
        <v>115</v>
      </c>
      <c r="B3" s="23">
        <v>41277</v>
      </c>
      <c r="C3" t="s">
        <v>46</v>
      </c>
      <c r="E3" s="3" t="s">
        <v>100</v>
      </c>
      <c r="F3">
        <v>90</v>
      </c>
      <c r="G3" t="s">
        <v>5</v>
      </c>
      <c r="H3" t="s">
        <v>6</v>
      </c>
      <c r="I3" t="s">
        <v>37</v>
      </c>
      <c r="J3" t="s">
        <v>37</v>
      </c>
    </row>
    <row r="4" spans="1:11">
      <c r="A4" t="s">
        <v>122</v>
      </c>
      <c r="B4" s="23">
        <v>41283</v>
      </c>
      <c r="C4" t="s">
        <v>8</v>
      </c>
      <c r="E4" s="3" t="s">
        <v>100</v>
      </c>
      <c r="F4">
        <v>68</v>
      </c>
      <c r="G4" t="s">
        <v>7</v>
      </c>
      <c r="H4" t="s">
        <v>6</v>
      </c>
      <c r="I4" t="s">
        <v>37</v>
      </c>
      <c r="J4" t="s">
        <v>37</v>
      </c>
    </row>
    <row r="5" spans="1:11">
      <c r="A5" t="s">
        <v>125</v>
      </c>
      <c r="B5" s="23">
        <v>41289</v>
      </c>
      <c r="C5" t="s">
        <v>8</v>
      </c>
      <c r="E5" s="3" t="s">
        <v>100</v>
      </c>
      <c r="F5">
        <v>89</v>
      </c>
      <c r="G5" t="s">
        <v>5</v>
      </c>
      <c r="H5" t="s">
        <v>6</v>
      </c>
      <c r="I5" t="s">
        <v>37</v>
      </c>
      <c r="J5" t="s">
        <v>37</v>
      </c>
    </row>
    <row r="6" spans="1:11">
      <c r="A6" t="s">
        <v>128</v>
      </c>
      <c r="B6" s="23">
        <v>41292</v>
      </c>
      <c r="C6" t="s">
        <v>42</v>
      </c>
      <c r="E6" s="3" t="s">
        <v>100</v>
      </c>
      <c r="F6">
        <v>76</v>
      </c>
      <c r="G6" t="s">
        <v>7</v>
      </c>
      <c r="H6" t="s">
        <v>6</v>
      </c>
      <c r="I6" t="s">
        <v>37</v>
      </c>
      <c r="J6" t="s">
        <v>37</v>
      </c>
    </row>
    <row r="7" spans="1:11">
      <c r="A7" t="s">
        <v>132</v>
      </c>
      <c r="B7" s="23">
        <v>41294</v>
      </c>
      <c r="C7" t="s">
        <v>8</v>
      </c>
      <c r="E7" s="3" t="s">
        <v>100</v>
      </c>
      <c r="F7">
        <v>93</v>
      </c>
      <c r="G7" t="s">
        <v>7</v>
      </c>
      <c r="H7" t="s">
        <v>6</v>
      </c>
      <c r="I7" t="s">
        <v>37</v>
      </c>
      <c r="J7" t="s">
        <v>37</v>
      </c>
    </row>
    <row r="8" spans="1:11">
      <c r="A8" t="s">
        <v>139</v>
      </c>
      <c r="B8" s="23">
        <v>41301</v>
      </c>
      <c r="C8" t="s">
        <v>31</v>
      </c>
      <c r="E8" s="3" t="s">
        <v>100</v>
      </c>
      <c r="F8">
        <v>89</v>
      </c>
      <c r="G8" t="s">
        <v>7</v>
      </c>
      <c r="H8" t="s">
        <v>6</v>
      </c>
      <c r="I8" t="s">
        <v>37</v>
      </c>
      <c r="J8" t="s">
        <v>37</v>
      </c>
    </row>
    <row r="9" spans="1:11">
      <c r="A9" t="s">
        <v>138</v>
      </c>
      <c r="B9" s="23">
        <v>41298</v>
      </c>
      <c r="C9" t="s">
        <v>25</v>
      </c>
      <c r="E9" s="3" t="s">
        <v>100</v>
      </c>
      <c r="F9">
        <v>53</v>
      </c>
      <c r="G9" t="s">
        <v>5</v>
      </c>
      <c r="H9" t="s">
        <v>6</v>
      </c>
      <c r="I9" t="s">
        <v>37</v>
      </c>
      <c r="J9" t="s">
        <v>37</v>
      </c>
    </row>
    <row r="10" spans="1:11">
      <c r="A10" t="s">
        <v>120</v>
      </c>
      <c r="B10" s="23">
        <v>41282</v>
      </c>
      <c r="C10" t="s">
        <v>52</v>
      </c>
      <c r="E10" s="3" t="s">
        <v>101</v>
      </c>
      <c r="F10">
        <v>74</v>
      </c>
      <c r="G10" t="s">
        <v>7</v>
      </c>
      <c r="H10" t="s">
        <v>6</v>
      </c>
      <c r="I10" t="s">
        <v>37</v>
      </c>
      <c r="J10" t="s">
        <v>37</v>
      </c>
    </row>
    <row r="11" spans="1:11">
      <c r="A11" t="s">
        <v>129</v>
      </c>
      <c r="B11" s="23">
        <v>41293</v>
      </c>
      <c r="C11" t="s">
        <v>130</v>
      </c>
      <c r="E11" s="3" t="s">
        <v>101</v>
      </c>
      <c r="F11">
        <v>88</v>
      </c>
      <c r="G11" t="s">
        <v>7</v>
      </c>
      <c r="H11" t="s">
        <v>6</v>
      </c>
      <c r="I11" t="s">
        <v>37</v>
      </c>
      <c r="J11" t="s">
        <v>37</v>
      </c>
    </row>
    <row r="12" spans="1:11">
      <c r="A12" t="s">
        <v>142</v>
      </c>
      <c r="B12" s="23">
        <v>41304</v>
      </c>
      <c r="C12" t="s">
        <v>143</v>
      </c>
      <c r="E12" s="3" t="s">
        <v>101</v>
      </c>
      <c r="F12">
        <v>62</v>
      </c>
      <c r="G12" t="s">
        <v>5</v>
      </c>
      <c r="H12" t="s">
        <v>6</v>
      </c>
      <c r="I12" t="s">
        <v>37</v>
      </c>
      <c r="J12" t="s">
        <v>37</v>
      </c>
    </row>
    <row r="13" spans="1:11">
      <c r="A13" t="s">
        <v>140</v>
      </c>
      <c r="B13" s="23">
        <v>41304</v>
      </c>
      <c r="C13" t="s">
        <v>141</v>
      </c>
      <c r="E13" s="3" t="s">
        <v>104</v>
      </c>
      <c r="F13">
        <v>91</v>
      </c>
      <c r="G13" t="s">
        <v>7</v>
      </c>
      <c r="H13" t="s">
        <v>6</v>
      </c>
      <c r="I13" t="s">
        <v>37</v>
      </c>
      <c r="J13" t="s">
        <v>37</v>
      </c>
    </row>
    <row r="14" spans="1:11">
      <c r="A14" t="s">
        <v>113</v>
      </c>
      <c r="B14" s="23">
        <v>41276</v>
      </c>
      <c r="C14" t="s">
        <v>114</v>
      </c>
      <c r="E14" s="3" t="s">
        <v>107</v>
      </c>
      <c r="F14">
        <v>85</v>
      </c>
      <c r="G14" t="s">
        <v>7</v>
      </c>
      <c r="H14" t="s">
        <v>6</v>
      </c>
      <c r="I14" t="s">
        <v>37</v>
      </c>
      <c r="J14" t="s">
        <v>37</v>
      </c>
    </row>
    <row r="15" spans="1:11">
      <c r="A15" t="s">
        <v>116</v>
      </c>
      <c r="B15" s="23">
        <v>41279</v>
      </c>
      <c r="C15" t="s">
        <v>12</v>
      </c>
      <c r="E15" s="3" t="s">
        <v>107</v>
      </c>
      <c r="F15">
        <v>91</v>
      </c>
      <c r="G15" t="s">
        <v>7</v>
      </c>
      <c r="H15" t="s">
        <v>6</v>
      </c>
      <c r="I15" t="s">
        <v>37</v>
      </c>
      <c r="J15" t="s">
        <v>37</v>
      </c>
    </row>
    <row r="16" spans="1:11">
      <c r="A16" t="s">
        <v>117</v>
      </c>
      <c r="B16" s="23">
        <v>41279</v>
      </c>
      <c r="C16" t="s">
        <v>114</v>
      </c>
      <c r="E16" t="s">
        <v>107</v>
      </c>
      <c r="F16">
        <v>66</v>
      </c>
      <c r="G16" t="s">
        <v>5</v>
      </c>
      <c r="H16" t="s">
        <v>6</v>
      </c>
      <c r="I16" t="s">
        <v>37</v>
      </c>
      <c r="J16" t="s">
        <v>37</v>
      </c>
    </row>
    <row r="17" spans="1:10">
      <c r="A17" t="s">
        <v>118</v>
      </c>
      <c r="B17" s="23">
        <v>41280</v>
      </c>
      <c r="C17" t="s">
        <v>119</v>
      </c>
      <c r="E17" t="s">
        <v>107</v>
      </c>
      <c r="F17">
        <v>93</v>
      </c>
      <c r="G17" t="s">
        <v>7</v>
      </c>
      <c r="H17" t="s">
        <v>6</v>
      </c>
      <c r="I17" t="s">
        <v>37</v>
      </c>
      <c r="J17" t="s">
        <v>37</v>
      </c>
    </row>
    <row r="18" spans="1:10">
      <c r="A18" t="s">
        <v>121</v>
      </c>
      <c r="B18" s="23">
        <v>41282</v>
      </c>
      <c r="C18" t="s">
        <v>30</v>
      </c>
      <c r="E18" t="s">
        <v>107</v>
      </c>
      <c r="F18">
        <v>81</v>
      </c>
      <c r="G18" t="s">
        <v>5</v>
      </c>
      <c r="H18" t="s">
        <v>6</v>
      </c>
      <c r="I18" t="s">
        <v>37</v>
      </c>
      <c r="J18" t="s">
        <v>37</v>
      </c>
    </row>
    <row r="19" spans="1:10">
      <c r="A19" t="s">
        <v>126</v>
      </c>
      <c r="B19" s="23">
        <v>41290</v>
      </c>
      <c r="C19" t="s">
        <v>59</v>
      </c>
      <c r="E19" t="s">
        <v>107</v>
      </c>
      <c r="F19">
        <v>95</v>
      </c>
      <c r="G19" t="s">
        <v>7</v>
      </c>
      <c r="H19" t="s">
        <v>6</v>
      </c>
      <c r="I19" t="s">
        <v>37</v>
      </c>
      <c r="J19" t="s">
        <v>37</v>
      </c>
    </row>
    <row r="20" spans="1:10">
      <c r="A20" t="s">
        <v>127</v>
      </c>
      <c r="B20" s="23">
        <v>41292</v>
      </c>
      <c r="C20" t="s">
        <v>33</v>
      </c>
      <c r="E20" s="3" t="s">
        <v>107</v>
      </c>
      <c r="F20">
        <v>87</v>
      </c>
      <c r="G20" t="s">
        <v>5</v>
      </c>
      <c r="H20" t="s">
        <v>6</v>
      </c>
      <c r="I20" t="s">
        <v>37</v>
      </c>
      <c r="J20" t="s">
        <v>37</v>
      </c>
    </row>
    <row r="21" spans="1:10">
      <c r="A21" t="s">
        <v>133</v>
      </c>
      <c r="B21" s="23">
        <v>41294</v>
      </c>
      <c r="C21" t="s">
        <v>39</v>
      </c>
      <c r="E21" s="3" t="s">
        <v>107</v>
      </c>
      <c r="F21">
        <v>84</v>
      </c>
      <c r="G21" t="s">
        <v>5</v>
      </c>
      <c r="H21" t="s">
        <v>6</v>
      </c>
      <c r="I21" t="s">
        <v>37</v>
      </c>
      <c r="J21" t="s">
        <v>37</v>
      </c>
    </row>
    <row r="22" spans="1:10">
      <c r="A22" t="s">
        <v>134</v>
      </c>
      <c r="B22" s="23">
        <v>41295</v>
      </c>
      <c r="C22" t="s">
        <v>135</v>
      </c>
      <c r="E22" t="s">
        <v>107</v>
      </c>
      <c r="F22">
        <v>92</v>
      </c>
      <c r="G22" t="s">
        <v>5</v>
      </c>
      <c r="H22" t="s">
        <v>6</v>
      </c>
      <c r="I22" t="s">
        <v>37</v>
      </c>
      <c r="J22" t="s">
        <v>37</v>
      </c>
    </row>
    <row r="23" spans="1:10">
      <c r="A23" t="s">
        <v>136</v>
      </c>
      <c r="B23" s="23">
        <v>41297</v>
      </c>
      <c r="C23" t="s">
        <v>12</v>
      </c>
      <c r="E23" s="3" t="s">
        <v>107</v>
      </c>
      <c r="F23">
        <v>81</v>
      </c>
      <c r="G23" t="s">
        <v>7</v>
      </c>
      <c r="H23" t="s">
        <v>6</v>
      </c>
      <c r="I23" t="s">
        <v>37</v>
      </c>
      <c r="J23" t="s">
        <v>37</v>
      </c>
    </row>
    <row r="24" spans="1:10">
      <c r="A24" t="s">
        <v>131</v>
      </c>
      <c r="B24" s="23">
        <v>41293</v>
      </c>
      <c r="C24" t="s">
        <v>18</v>
      </c>
      <c r="E24" s="3" t="s">
        <v>105</v>
      </c>
      <c r="F24">
        <v>94</v>
      </c>
      <c r="G24" t="s">
        <v>7</v>
      </c>
      <c r="H24" t="s">
        <v>6</v>
      </c>
      <c r="I24" t="s">
        <v>37</v>
      </c>
      <c r="J24" t="s">
        <v>37</v>
      </c>
    </row>
    <row r="25" spans="1:10">
      <c r="A25" t="s">
        <v>137</v>
      </c>
      <c r="B25" s="23">
        <v>41298</v>
      </c>
      <c r="C25" t="s">
        <v>49</v>
      </c>
      <c r="D25" t="s">
        <v>49</v>
      </c>
      <c r="E25" s="3" t="s">
        <v>102</v>
      </c>
      <c r="F25">
        <v>83</v>
      </c>
      <c r="G25" t="s">
        <v>7</v>
      </c>
      <c r="H25" t="s">
        <v>6</v>
      </c>
      <c r="I25" t="s">
        <v>36</v>
      </c>
      <c r="J25" t="s">
        <v>37</v>
      </c>
    </row>
    <row r="26" spans="1:10">
      <c r="A26" t="s">
        <v>123</v>
      </c>
      <c r="B26" s="23">
        <v>41285</v>
      </c>
      <c r="C26" t="s">
        <v>124</v>
      </c>
      <c r="E26" s="3" t="s">
        <v>106</v>
      </c>
      <c r="F26">
        <v>91</v>
      </c>
      <c r="G26" t="s">
        <v>5</v>
      </c>
      <c r="H26" t="s">
        <v>6</v>
      </c>
      <c r="I26" t="s">
        <v>37</v>
      </c>
      <c r="J26" t="s">
        <v>37</v>
      </c>
    </row>
    <row r="27" spans="1:10">
      <c r="A27" s="23" t="s">
        <v>153</v>
      </c>
      <c r="B27" s="23">
        <v>41305</v>
      </c>
      <c r="C27" s="3" t="s">
        <v>17</v>
      </c>
      <c r="D27" s="3"/>
      <c r="E27" s="3" t="s">
        <v>100</v>
      </c>
      <c r="F27" s="30">
        <v>92</v>
      </c>
      <c r="G27" s="29" t="s">
        <v>7</v>
      </c>
      <c r="H27" s="29" t="s">
        <v>6</v>
      </c>
      <c r="I27" s="29" t="s">
        <v>37</v>
      </c>
      <c r="J27" s="29" t="s">
        <v>37</v>
      </c>
    </row>
    <row r="28" spans="1:10">
      <c r="C28" s="3"/>
      <c r="D28" s="3"/>
      <c r="E28" s="3"/>
      <c r="F28" s="24"/>
      <c r="G28" s="24"/>
      <c r="H28" s="24"/>
      <c r="I28" s="24"/>
      <c r="J28" s="24"/>
    </row>
    <row r="29" spans="1:10">
      <c r="C29" s="3"/>
      <c r="D29" s="3"/>
      <c r="E29" s="3"/>
      <c r="F29" s="24"/>
      <c r="G29" s="24"/>
      <c r="H29" s="24"/>
      <c r="I29" s="24"/>
      <c r="J29" s="24"/>
    </row>
    <row r="30" spans="1:10">
      <c r="C30" s="3"/>
      <c r="D30" s="3"/>
      <c r="E30" s="3"/>
      <c r="F30" s="24"/>
      <c r="G30" s="24"/>
      <c r="H30" s="24"/>
      <c r="I30" s="24"/>
      <c r="J30" s="24"/>
    </row>
    <row r="31" spans="1:10">
      <c r="C31" s="3"/>
      <c r="D31" s="3"/>
      <c r="E31" s="3"/>
      <c r="F31" s="24"/>
      <c r="G31" s="24"/>
      <c r="H31" s="24"/>
      <c r="I31" s="24"/>
      <c r="J31" s="24"/>
    </row>
    <row r="32" spans="1:10">
      <c r="C32" s="3"/>
      <c r="D32" s="3"/>
      <c r="E32" s="3"/>
      <c r="F32" s="24"/>
      <c r="G32" s="24"/>
      <c r="H32" s="24"/>
      <c r="I32" s="24"/>
      <c r="J32" s="24"/>
    </row>
    <row r="33" spans="3:10">
      <c r="C33" s="3"/>
      <c r="D33" s="3"/>
      <c r="E33" s="3"/>
      <c r="F33" s="24"/>
      <c r="G33" s="24"/>
      <c r="H33" s="24"/>
      <c r="I33" s="24"/>
      <c r="J33" s="24"/>
    </row>
    <row r="34" spans="3:10">
      <c r="C34" s="3"/>
      <c r="D34" s="3"/>
      <c r="E34" s="3"/>
      <c r="F34" s="24"/>
      <c r="G34" s="24"/>
      <c r="H34" s="24"/>
      <c r="I34" s="24"/>
      <c r="J34" s="24"/>
    </row>
    <row r="35" spans="3:10">
      <c r="C35" s="3"/>
      <c r="D35" s="3"/>
      <c r="E35" s="3"/>
      <c r="F35" s="24"/>
      <c r="G35" s="24"/>
      <c r="H35" s="24"/>
      <c r="I35" s="24"/>
      <c r="J35" s="24"/>
    </row>
    <row r="36" spans="3:10">
      <c r="C36" s="3"/>
      <c r="D36" s="3"/>
      <c r="E36" s="3"/>
      <c r="F36" s="24"/>
      <c r="G36" s="24"/>
      <c r="H36" s="24"/>
      <c r="I36" s="24"/>
      <c r="J36" s="24"/>
    </row>
    <row r="37" spans="3:10">
      <c r="C37" s="3"/>
      <c r="D37" s="3"/>
      <c r="E37" s="3"/>
      <c r="F37" s="24"/>
      <c r="G37" s="24"/>
      <c r="H37" s="24"/>
      <c r="I37" s="24"/>
      <c r="J37" s="24"/>
    </row>
    <row r="38" spans="3:10">
      <c r="C38" s="3"/>
      <c r="D38" s="3"/>
      <c r="E38" s="3"/>
      <c r="F38" s="24"/>
      <c r="G38" s="24"/>
      <c r="H38" s="24"/>
      <c r="I38" s="24"/>
      <c r="J38" s="24"/>
    </row>
    <row r="39" spans="3:10">
      <c r="C39" s="3"/>
      <c r="D39" s="3"/>
      <c r="E39" s="3"/>
      <c r="F39" s="24"/>
      <c r="G39" s="24"/>
      <c r="H39" s="24"/>
      <c r="I39" s="24"/>
      <c r="J39" s="24"/>
    </row>
    <row r="40" spans="3:10">
      <c r="C40" s="3"/>
      <c r="D40" s="3"/>
      <c r="E40" s="3"/>
      <c r="F40" s="24"/>
      <c r="G40" s="24"/>
      <c r="H40" s="24"/>
      <c r="I40" s="24"/>
      <c r="J40" s="24"/>
    </row>
    <row r="41" spans="3:10">
      <c r="C41" s="3"/>
      <c r="D41" s="3"/>
      <c r="E41" s="3"/>
      <c r="F41" s="24"/>
      <c r="G41" s="24"/>
      <c r="H41" s="24"/>
      <c r="I41" s="24"/>
      <c r="J41" s="24"/>
    </row>
    <row r="42" spans="3:10">
      <c r="C42" s="3"/>
      <c r="D42" s="3"/>
      <c r="E42" s="3"/>
      <c r="F42" s="24"/>
      <c r="G42" s="24"/>
      <c r="H42" s="24"/>
      <c r="I42" s="24"/>
      <c r="J42" s="24"/>
    </row>
    <row r="43" spans="3:10">
      <c r="C43" s="3"/>
      <c r="D43" s="3"/>
      <c r="E43" s="3"/>
      <c r="F43" s="24"/>
      <c r="G43" s="24"/>
      <c r="H43" s="24"/>
      <c r="I43" s="24"/>
      <c r="J43" s="24"/>
    </row>
    <row r="44" spans="3:10">
      <c r="C44" s="3"/>
      <c r="D44" s="3"/>
      <c r="E44" s="3"/>
      <c r="F44" s="24"/>
      <c r="G44" s="24"/>
      <c r="H44" s="24"/>
      <c r="I44" s="24"/>
      <c r="J44" s="24"/>
    </row>
    <row r="45" spans="3:10">
      <c r="C45" s="3"/>
      <c r="D45" s="3"/>
      <c r="E45" s="3"/>
      <c r="F45" s="24"/>
      <c r="G45" s="24"/>
      <c r="H45" s="24"/>
      <c r="I45" s="24"/>
      <c r="J45" s="24"/>
    </row>
    <row r="46" spans="3:10">
      <c r="C46" s="3"/>
      <c r="D46" s="3"/>
      <c r="E46" s="3"/>
      <c r="F46" s="24"/>
      <c r="G46" s="24"/>
      <c r="H46" s="24"/>
      <c r="I46" s="24"/>
      <c r="J46" s="24"/>
    </row>
    <row r="47" spans="3:10">
      <c r="C47" s="3"/>
      <c r="D47" s="3"/>
      <c r="E47" s="3"/>
      <c r="F47" s="24"/>
      <c r="G47" s="24"/>
      <c r="H47" s="24"/>
      <c r="I47" s="24"/>
      <c r="J47" s="24"/>
    </row>
    <row r="48" spans="3:10">
      <c r="C48" s="3"/>
      <c r="D48" s="3"/>
      <c r="E48" s="3"/>
      <c r="F48" s="24"/>
      <c r="G48" s="24"/>
      <c r="H48" s="24"/>
      <c r="I48" s="24"/>
      <c r="J48" s="24"/>
    </row>
    <row r="49" spans="3:10">
      <c r="C49" s="3"/>
      <c r="D49" s="3"/>
      <c r="E49" s="3"/>
      <c r="F49" s="24"/>
      <c r="G49" s="24"/>
      <c r="H49" s="24"/>
      <c r="I49" s="24"/>
      <c r="J49" s="24"/>
    </row>
    <row r="50" spans="3:10">
      <c r="C50" s="3"/>
      <c r="D50" s="3"/>
      <c r="E50" s="3"/>
      <c r="F50" s="24"/>
      <c r="G50" s="24"/>
      <c r="H50" s="24"/>
      <c r="I50" s="24"/>
      <c r="J50" s="24"/>
    </row>
    <row r="51" spans="3:10">
      <c r="C51" s="3"/>
      <c r="D51" s="3"/>
      <c r="E51" s="3"/>
      <c r="F51" s="24"/>
      <c r="G51" s="24"/>
      <c r="H51" s="24"/>
      <c r="I51" s="24"/>
      <c r="J51" s="24"/>
    </row>
    <row r="52" spans="3:10">
      <c r="C52" s="3"/>
      <c r="D52" s="3"/>
      <c r="E52" s="3"/>
      <c r="F52" s="24"/>
      <c r="G52" s="24"/>
      <c r="H52" s="24"/>
      <c r="I52" s="24"/>
      <c r="J52" s="24"/>
    </row>
    <row r="53" spans="3:10">
      <c r="C53" s="3"/>
      <c r="D53" s="3"/>
      <c r="E53" s="3"/>
      <c r="F53" s="24"/>
      <c r="G53" s="24"/>
      <c r="H53" s="24"/>
      <c r="I53" s="24"/>
      <c r="J53" s="24"/>
    </row>
    <row r="54" spans="3:10">
      <c r="C54" s="3"/>
      <c r="D54" s="3"/>
      <c r="E54" s="3"/>
      <c r="F54" s="24"/>
      <c r="G54" s="24"/>
      <c r="H54" s="24"/>
      <c r="I54" s="24"/>
      <c r="J54" s="24"/>
    </row>
    <row r="55" spans="3:10">
      <c r="C55" s="3"/>
      <c r="D55" s="3"/>
      <c r="E55" s="3"/>
      <c r="F55" s="24"/>
      <c r="G55" s="24"/>
      <c r="H55" s="24"/>
      <c r="I55" s="24"/>
      <c r="J55" s="24"/>
    </row>
    <row r="56" spans="3:10">
      <c r="C56" s="3"/>
      <c r="D56" s="3"/>
      <c r="E56" s="3"/>
      <c r="F56" s="24"/>
      <c r="G56" s="24"/>
      <c r="H56" s="24"/>
      <c r="I56" s="24"/>
      <c r="J56" s="24"/>
    </row>
    <row r="57" spans="3:10">
      <c r="C57" s="3"/>
      <c r="D57" s="3"/>
      <c r="E57" s="3"/>
      <c r="F57" s="24"/>
      <c r="G57" s="24"/>
      <c r="H57" s="24"/>
      <c r="I57" s="24"/>
      <c r="J57" s="24"/>
    </row>
    <row r="58" spans="3:10">
      <c r="C58" s="3"/>
      <c r="D58" s="3"/>
      <c r="E58" s="3"/>
      <c r="F58" s="24"/>
      <c r="G58" s="24"/>
      <c r="H58" s="24"/>
      <c r="I58" s="24"/>
      <c r="J58" s="24"/>
    </row>
    <row r="59" spans="3:10">
      <c r="C59" s="3"/>
      <c r="D59" s="3"/>
      <c r="E59" s="3"/>
      <c r="F59" s="24"/>
      <c r="G59" s="24"/>
      <c r="H59" s="24"/>
      <c r="I59" s="24"/>
      <c r="J59" s="24"/>
    </row>
    <row r="60" spans="3:10">
      <c r="C60" s="3"/>
      <c r="D60" s="3"/>
      <c r="E60" s="3"/>
      <c r="F60" s="24"/>
      <c r="G60" s="24"/>
      <c r="H60" s="24"/>
      <c r="I60" s="24"/>
      <c r="J60" s="24"/>
    </row>
    <row r="61" spans="3:10">
      <c r="C61" s="3"/>
      <c r="D61" s="3"/>
      <c r="E61" s="3"/>
      <c r="F61" s="24"/>
      <c r="G61" s="24"/>
      <c r="H61" s="24"/>
      <c r="I61" s="24"/>
      <c r="J61" s="24"/>
    </row>
    <row r="62" spans="3:10">
      <c r="C62" s="3"/>
      <c r="D62" s="3"/>
      <c r="E62" s="3"/>
      <c r="F62" s="24"/>
      <c r="G62" s="24"/>
      <c r="H62" s="24"/>
      <c r="I62" s="24"/>
      <c r="J62" s="24"/>
    </row>
    <row r="63" spans="3:10">
      <c r="C63" s="3"/>
      <c r="D63" s="3"/>
      <c r="E63" s="3"/>
      <c r="F63" s="24"/>
      <c r="G63" s="24"/>
      <c r="H63" s="24"/>
      <c r="I63" s="24"/>
      <c r="J63" s="24"/>
    </row>
    <row r="64" spans="3:10">
      <c r="C64" s="3"/>
      <c r="D64" s="3"/>
      <c r="E64" s="3"/>
      <c r="F64" s="24"/>
      <c r="G64" s="24"/>
      <c r="H64" s="24"/>
      <c r="I64" s="24"/>
      <c r="J64" s="24"/>
    </row>
    <row r="65" spans="3:10">
      <c r="C65" s="3"/>
      <c r="D65" s="3"/>
      <c r="E65" s="3"/>
      <c r="F65" s="24"/>
      <c r="G65" s="24"/>
      <c r="H65" s="24"/>
      <c r="I65" s="24"/>
      <c r="J65" s="24"/>
    </row>
    <row r="66" spans="3:10">
      <c r="C66" s="3"/>
      <c r="D66" s="3"/>
      <c r="E66" s="3"/>
      <c r="F66" s="24"/>
      <c r="G66" s="24"/>
      <c r="H66" s="24"/>
      <c r="I66" s="24"/>
      <c r="J66" s="24"/>
    </row>
    <row r="67" spans="3:10">
      <c r="C67" s="3"/>
      <c r="D67" s="3"/>
      <c r="E67" s="3"/>
      <c r="F67" s="24"/>
      <c r="G67" s="24"/>
      <c r="H67" s="24"/>
      <c r="I67" s="24"/>
      <c r="J67" s="24"/>
    </row>
    <row r="68" spans="3:10">
      <c r="C68" s="3"/>
      <c r="D68" s="3"/>
      <c r="E68" s="3"/>
      <c r="F68" s="24"/>
      <c r="G68" s="24"/>
      <c r="H68" s="24"/>
      <c r="I68" s="24"/>
      <c r="J68" s="24"/>
    </row>
    <row r="69" spans="3:10">
      <c r="C69" s="3"/>
      <c r="D69" s="3"/>
      <c r="E69" s="3"/>
      <c r="F69" s="24"/>
      <c r="G69" s="24"/>
      <c r="H69" s="24"/>
      <c r="I69" s="24"/>
      <c r="J69" s="24"/>
    </row>
    <row r="70" spans="3:10">
      <c r="C70" s="18"/>
      <c r="D70" s="18"/>
      <c r="E70" s="18"/>
      <c r="F70" s="25"/>
      <c r="G70" s="25"/>
      <c r="H70" s="26"/>
      <c r="I70" s="25"/>
      <c r="J70" s="25"/>
    </row>
    <row r="71" spans="3:10">
      <c r="C71" s="3"/>
      <c r="D71" s="3"/>
      <c r="E71" s="3"/>
      <c r="F71" s="24"/>
      <c r="G71" s="24"/>
      <c r="H71" s="24"/>
      <c r="I71" s="24"/>
      <c r="J71" s="24"/>
    </row>
    <row r="72" spans="3:10">
      <c r="C72" s="3"/>
      <c r="D72" s="3"/>
      <c r="E72" s="3"/>
      <c r="F72" s="24"/>
      <c r="G72" s="24"/>
      <c r="H72" s="24"/>
      <c r="I72" s="24"/>
      <c r="J72" s="24"/>
    </row>
    <row r="73" spans="3:10">
      <c r="C73" s="3"/>
      <c r="D73" s="3"/>
      <c r="E73" s="3"/>
      <c r="F73" s="24"/>
      <c r="G73" s="24"/>
      <c r="H73" s="24"/>
      <c r="I73" s="24"/>
      <c r="J73" s="24"/>
    </row>
    <row r="74" spans="3:10">
      <c r="C74" s="3"/>
      <c r="D74" s="3"/>
      <c r="E74" s="3"/>
      <c r="F74" s="24"/>
      <c r="G74" s="24"/>
      <c r="H74" s="24"/>
      <c r="I74" s="24"/>
      <c r="J74" s="24"/>
    </row>
    <row r="75" spans="3:10">
      <c r="C75" s="3"/>
      <c r="D75" s="3"/>
      <c r="E75" s="3"/>
      <c r="F75" s="24"/>
      <c r="G75" s="24"/>
      <c r="H75" s="24"/>
      <c r="I75" s="24"/>
      <c r="J75" s="24"/>
    </row>
    <row r="76" spans="3:10">
      <c r="C76" s="3"/>
      <c r="D76" s="3"/>
      <c r="E76" s="3"/>
      <c r="F76" s="24"/>
      <c r="G76" s="24"/>
      <c r="H76" s="24"/>
      <c r="I76" s="24"/>
      <c r="J76" s="24"/>
    </row>
    <row r="77" spans="3:10">
      <c r="C77" s="3"/>
      <c r="D77" s="3"/>
      <c r="E77" s="3"/>
      <c r="F77" s="24"/>
      <c r="G77" s="24"/>
      <c r="H77" s="24"/>
      <c r="I77" s="24"/>
      <c r="J77" s="24"/>
    </row>
    <row r="78" spans="3:10">
      <c r="C78" s="3"/>
      <c r="D78" s="3"/>
      <c r="E78" s="3"/>
      <c r="F78" s="24"/>
      <c r="G78" s="24"/>
      <c r="H78" s="24"/>
      <c r="I78" s="24"/>
      <c r="J78" s="24"/>
    </row>
    <row r="79" spans="3:10">
      <c r="C79" s="3"/>
      <c r="D79" s="3"/>
      <c r="E79" s="3"/>
      <c r="F79" s="24"/>
      <c r="G79" s="24"/>
      <c r="H79" s="24"/>
      <c r="I79" s="24"/>
      <c r="J79" s="24"/>
    </row>
    <row r="80" spans="3:10">
      <c r="C80" s="3"/>
      <c r="D80" s="3"/>
      <c r="E80" s="3"/>
      <c r="F80" s="24"/>
      <c r="G80" s="24"/>
      <c r="H80" s="24"/>
      <c r="I80" s="24"/>
      <c r="J80" s="24"/>
    </row>
    <row r="81" spans="3:10">
      <c r="C81" s="3"/>
      <c r="D81" s="3"/>
      <c r="E81" s="3"/>
      <c r="F81" s="24"/>
      <c r="G81" s="24"/>
      <c r="H81" s="24"/>
      <c r="I81" s="24"/>
      <c r="J81" s="24"/>
    </row>
    <row r="82" spans="3:10">
      <c r="C82" s="3"/>
      <c r="D82" s="3"/>
      <c r="E82" s="3"/>
      <c r="F82" s="24"/>
      <c r="G82" s="24"/>
      <c r="H82" s="24"/>
      <c r="I82" s="24"/>
      <c r="J82" s="24"/>
    </row>
    <row r="83" spans="3:10">
      <c r="C83" s="3"/>
      <c r="D83" s="3"/>
      <c r="E83" s="3"/>
      <c r="F83" s="24"/>
      <c r="G83" s="24"/>
      <c r="H83" s="24"/>
      <c r="I83" s="24"/>
      <c r="J83" s="24"/>
    </row>
    <row r="84" spans="3:10">
      <c r="C84" s="3"/>
      <c r="D84" s="3"/>
      <c r="E84" s="3"/>
      <c r="F84" s="24"/>
      <c r="G84" s="24"/>
      <c r="H84" s="24"/>
      <c r="I84" s="24"/>
      <c r="J84" s="24"/>
    </row>
    <row r="85" spans="3:10">
      <c r="C85" s="3"/>
      <c r="D85" s="3"/>
      <c r="E85" s="3"/>
      <c r="F85" s="24"/>
      <c r="G85" s="24"/>
      <c r="H85" s="24"/>
      <c r="I85" s="24"/>
      <c r="J85" s="24"/>
    </row>
    <row r="86" spans="3:10">
      <c r="C86" s="3"/>
      <c r="D86" s="3"/>
      <c r="E86" s="3"/>
      <c r="F86" s="24"/>
      <c r="G86" s="24"/>
      <c r="H86" s="24"/>
      <c r="I86" s="24"/>
      <c r="J86" s="24"/>
    </row>
    <row r="87" spans="3:10">
      <c r="C87" s="3"/>
      <c r="D87" s="3"/>
      <c r="E87" s="3"/>
      <c r="F87" s="24"/>
      <c r="G87" s="24"/>
      <c r="H87" s="24"/>
      <c r="I87" s="24"/>
      <c r="J87" s="24"/>
    </row>
    <row r="88" spans="3:10">
      <c r="C88" s="3"/>
      <c r="D88" s="3"/>
      <c r="E88" s="3"/>
      <c r="F88" s="24"/>
      <c r="G88" s="24"/>
      <c r="H88" s="24"/>
      <c r="I88" s="24"/>
      <c r="J88" s="24"/>
    </row>
    <row r="89" spans="3:10">
      <c r="C89" s="3"/>
      <c r="D89" s="3"/>
      <c r="E89" s="3"/>
      <c r="F89" s="24"/>
      <c r="G89" s="24"/>
      <c r="H89" s="24"/>
      <c r="I89" s="24"/>
      <c r="J89" s="24"/>
    </row>
    <row r="90" spans="3:10">
      <c r="C90" s="3"/>
      <c r="D90" s="3"/>
      <c r="E90" s="3"/>
      <c r="F90" s="24"/>
      <c r="G90" s="24"/>
      <c r="H90" s="24"/>
      <c r="I90" s="24"/>
      <c r="J90" s="24"/>
    </row>
    <row r="91" spans="3:10">
      <c r="C91" s="3"/>
      <c r="D91" s="3"/>
      <c r="E91" s="3"/>
      <c r="F91" s="24"/>
      <c r="G91" s="24"/>
      <c r="H91" s="24"/>
      <c r="I91" s="24"/>
      <c r="J91" s="24"/>
    </row>
    <row r="92" spans="3:10">
      <c r="C92" s="3"/>
      <c r="D92" s="3"/>
      <c r="E92" s="18"/>
      <c r="F92" s="24"/>
      <c r="G92" s="24"/>
      <c r="H92" s="24"/>
      <c r="I92" s="24"/>
      <c r="J92" s="24"/>
    </row>
    <row r="93" spans="3:10">
      <c r="C93" s="3"/>
      <c r="D93" s="3"/>
      <c r="E93" s="3"/>
      <c r="F93" s="24"/>
      <c r="G93" s="24"/>
      <c r="H93" s="24"/>
      <c r="I93" s="24"/>
      <c r="J93" s="24"/>
    </row>
    <row r="94" spans="3:10">
      <c r="C94" s="3"/>
      <c r="D94" s="3"/>
      <c r="E94" s="3"/>
      <c r="F94" s="24"/>
      <c r="G94" s="24"/>
      <c r="H94" s="24"/>
      <c r="I94" s="24"/>
      <c r="J94" s="24"/>
    </row>
    <row r="95" spans="3:10">
      <c r="C95" s="3"/>
      <c r="D95" s="3"/>
      <c r="E95" s="3"/>
      <c r="F95" s="24"/>
      <c r="G95" s="24"/>
      <c r="H95" s="24"/>
      <c r="I95" s="24"/>
      <c r="J95" s="24"/>
    </row>
    <row r="96" spans="3:10">
      <c r="C96" s="3"/>
      <c r="D96" s="3"/>
      <c r="E96" s="3"/>
      <c r="F96" s="24"/>
      <c r="G96" s="24"/>
      <c r="H96" s="24"/>
      <c r="I96" s="24"/>
      <c r="J96" s="24"/>
    </row>
    <row r="97" spans="3:10">
      <c r="C97" s="3"/>
      <c r="D97" s="3"/>
      <c r="E97" s="3"/>
      <c r="F97" s="24"/>
      <c r="G97" s="24"/>
      <c r="H97" s="24"/>
      <c r="I97" s="24"/>
      <c r="J97" s="24"/>
    </row>
    <row r="98" spans="3:10">
      <c r="C98" s="3"/>
      <c r="D98" s="3"/>
      <c r="E98" s="3"/>
      <c r="F98" s="24"/>
      <c r="G98" s="24"/>
      <c r="H98" s="24"/>
      <c r="I98" s="24"/>
      <c r="J98" s="24"/>
    </row>
    <row r="99" spans="3:10">
      <c r="C99" s="3"/>
      <c r="D99" s="3"/>
      <c r="E99" s="3"/>
      <c r="F99" s="24"/>
      <c r="G99" s="24"/>
      <c r="H99" s="24"/>
      <c r="I99" s="24"/>
      <c r="J99" s="24"/>
    </row>
    <row r="100" spans="3:10">
      <c r="C100" s="3"/>
      <c r="D100" s="3"/>
      <c r="E100" s="3"/>
      <c r="F100" s="24"/>
      <c r="G100" s="24"/>
      <c r="H100" s="24"/>
      <c r="I100" s="24"/>
      <c r="J100" s="24"/>
    </row>
    <row r="101" spans="3:10">
      <c r="C101" s="3"/>
      <c r="D101" s="3"/>
      <c r="E101" s="3"/>
      <c r="F101" s="24"/>
      <c r="G101" s="24"/>
      <c r="H101" s="24"/>
      <c r="I101" s="24"/>
      <c r="J101" s="24"/>
    </row>
    <row r="102" spans="3:10">
      <c r="C102" s="3"/>
      <c r="D102" s="3"/>
      <c r="E102" s="3"/>
      <c r="F102" s="24"/>
      <c r="G102" s="24"/>
      <c r="H102" s="24"/>
      <c r="I102" s="24"/>
      <c r="J102" s="24"/>
    </row>
    <row r="103" spans="3:10">
      <c r="C103" s="3"/>
      <c r="D103" s="3"/>
      <c r="E103" s="3"/>
      <c r="F103" s="24"/>
      <c r="G103" s="24"/>
      <c r="H103" s="24"/>
      <c r="I103" s="24"/>
      <c r="J103" s="24"/>
    </row>
    <row r="104" spans="3:10">
      <c r="C104" s="3"/>
      <c r="D104" s="3"/>
      <c r="E104" s="3"/>
      <c r="F104" s="24"/>
      <c r="G104" s="24"/>
      <c r="H104" s="24"/>
      <c r="I104" s="24"/>
      <c r="J104" s="24"/>
    </row>
    <row r="105" spans="3:10">
      <c r="C105" s="3"/>
      <c r="D105" s="3"/>
      <c r="E105" s="3"/>
      <c r="F105" s="24"/>
      <c r="G105" s="24"/>
      <c r="H105" s="24"/>
      <c r="I105" s="24"/>
      <c r="J105" s="24"/>
    </row>
    <row r="106" spans="3:10">
      <c r="C106" s="3"/>
      <c r="D106" s="3"/>
      <c r="E106" s="3"/>
      <c r="F106" s="24"/>
      <c r="G106" s="24"/>
      <c r="H106" s="24"/>
      <c r="I106" s="24"/>
      <c r="J106" s="24"/>
    </row>
    <row r="107" spans="3:10">
      <c r="C107" s="3"/>
      <c r="D107" s="3"/>
      <c r="E107" s="3"/>
      <c r="F107" s="24"/>
      <c r="G107" s="24"/>
      <c r="H107" s="24"/>
      <c r="I107" s="24"/>
      <c r="J107" s="24"/>
    </row>
    <row r="108" spans="3:10">
      <c r="C108" s="3"/>
      <c r="D108" s="3"/>
      <c r="E108" s="3"/>
      <c r="F108" s="24"/>
      <c r="G108" s="24"/>
      <c r="H108" s="24"/>
      <c r="I108" s="24"/>
      <c r="J108" s="24"/>
    </row>
    <row r="109" spans="3:10">
      <c r="C109" s="3"/>
      <c r="D109" s="3"/>
      <c r="E109" s="3"/>
      <c r="F109" s="24"/>
      <c r="G109" s="24"/>
      <c r="H109" s="24"/>
      <c r="I109" s="24"/>
      <c r="J109" s="24"/>
    </row>
    <row r="110" spans="3:10">
      <c r="C110" s="3"/>
      <c r="D110" s="3"/>
      <c r="E110" s="3"/>
      <c r="F110" s="24"/>
      <c r="G110" s="24"/>
      <c r="H110" s="24"/>
      <c r="I110" s="24"/>
      <c r="J110" s="24"/>
    </row>
    <row r="111" spans="3:10">
      <c r="C111" s="3"/>
      <c r="D111" s="3"/>
      <c r="E111" s="3"/>
      <c r="F111" s="24"/>
      <c r="G111" s="24"/>
      <c r="H111" s="24"/>
      <c r="I111" s="24"/>
      <c r="J111" s="24"/>
    </row>
    <row r="112" spans="3:10">
      <c r="C112" s="3"/>
      <c r="D112" s="3"/>
      <c r="E112" s="3"/>
      <c r="F112" s="24"/>
      <c r="G112" s="24"/>
      <c r="H112" s="24"/>
      <c r="I112" s="24"/>
      <c r="J112" s="24"/>
    </row>
    <row r="113" spans="3:10">
      <c r="C113" s="3"/>
      <c r="D113" s="3"/>
      <c r="E113" s="3"/>
      <c r="F113" s="24"/>
      <c r="G113" s="24"/>
      <c r="H113" s="24"/>
      <c r="I113" s="24"/>
      <c r="J113" s="24"/>
    </row>
    <row r="114" spans="3:10">
      <c r="C114" s="3"/>
      <c r="D114" s="3"/>
      <c r="E114" s="3"/>
      <c r="F114" s="24"/>
      <c r="G114" s="24"/>
      <c r="H114" s="24"/>
      <c r="I114" s="24"/>
      <c r="J114" s="24"/>
    </row>
    <row r="115" spans="3:10">
      <c r="C115" s="3"/>
      <c r="D115" s="3"/>
      <c r="E115" s="3"/>
      <c r="F115" s="24"/>
      <c r="G115" s="24"/>
      <c r="H115" s="24"/>
      <c r="I115" s="24"/>
      <c r="J115" s="24"/>
    </row>
    <row r="116" spans="3:10">
      <c r="C116" s="3"/>
      <c r="D116" s="3"/>
      <c r="E116" s="3"/>
      <c r="F116" s="24"/>
      <c r="G116" s="24"/>
      <c r="H116" s="24"/>
      <c r="I116" s="24"/>
      <c r="J116" s="24"/>
    </row>
    <row r="117" spans="3:10">
      <c r="C117" s="3"/>
      <c r="D117" s="3"/>
      <c r="E117" s="3"/>
      <c r="F117" s="24"/>
      <c r="G117" s="24"/>
      <c r="H117" s="24"/>
      <c r="I117" s="24"/>
      <c r="J117" s="24"/>
    </row>
    <row r="118" spans="3:10">
      <c r="C118" s="3"/>
      <c r="D118" s="3"/>
      <c r="E118" s="3"/>
      <c r="F118" s="24"/>
      <c r="G118" s="24"/>
      <c r="H118" s="24"/>
      <c r="I118" s="24"/>
      <c r="J118" s="24"/>
    </row>
    <row r="119" spans="3:10">
      <c r="C119" s="3"/>
      <c r="D119" s="3"/>
      <c r="E119" s="3"/>
      <c r="F119" s="24"/>
      <c r="G119" s="24"/>
      <c r="H119" s="24"/>
      <c r="I119" s="24"/>
      <c r="J119" s="24"/>
    </row>
    <row r="120" spans="3:10">
      <c r="C120" s="3"/>
      <c r="D120" s="3"/>
      <c r="E120" s="3"/>
      <c r="F120" s="24"/>
      <c r="G120" s="24"/>
      <c r="H120" s="24"/>
      <c r="I120" s="24"/>
      <c r="J120" s="24"/>
    </row>
    <row r="121" spans="3:10">
      <c r="C121" s="3"/>
      <c r="D121" s="3"/>
      <c r="E121" s="3"/>
      <c r="F121" s="24"/>
      <c r="G121" s="24"/>
      <c r="H121" s="24"/>
      <c r="I121" s="24"/>
      <c r="J121" s="24"/>
    </row>
    <row r="122" spans="3:10">
      <c r="C122" s="3"/>
      <c r="D122" s="3"/>
      <c r="E122" s="3"/>
      <c r="F122" s="24"/>
      <c r="G122" s="24"/>
      <c r="H122" s="24"/>
      <c r="I122" s="24"/>
      <c r="J122" s="24"/>
    </row>
    <row r="123" spans="3:10">
      <c r="C123" s="3"/>
      <c r="D123" s="3"/>
      <c r="E123" s="3"/>
      <c r="F123" s="24"/>
      <c r="G123" s="24"/>
      <c r="H123" s="24"/>
      <c r="I123" s="24"/>
      <c r="J123" s="24"/>
    </row>
    <row r="124" spans="3:10">
      <c r="C124" s="3"/>
      <c r="D124" s="3"/>
      <c r="E124" s="3"/>
      <c r="F124" s="24"/>
      <c r="G124" s="24"/>
      <c r="H124" s="24"/>
      <c r="I124" s="24"/>
      <c r="J124" s="24"/>
    </row>
    <row r="125" spans="3:10">
      <c r="C125" s="3"/>
      <c r="D125" s="3"/>
      <c r="E125" s="3"/>
      <c r="F125" s="24"/>
      <c r="G125" s="24"/>
      <c r="H125" s="24"/>
      <c r="I125" s="24"/>
      <c r="J125" s="24"/>
    </row>
    <row r="126" spans="3:10">
      <c r="C126" s="3"/>
      <c r="D126" s="3"/>
      <c r="E126" s="3"/>
      <c r="F126" s="24"/>
      <c r="G126" s="24"/>
      <c r="H126" s="24"/>
      <c r="I126" s="24"/>
      <c r="J126" s="24"/>
    </row>
    <row r="127" spans="3:10">
      <c r="C127" s="3"/>
      <c r="D127" s="3"/>
      <c r="E127" s="3"/>
      <c r="F127" s="24"/>
      <c r="G127" s="24"/>
      <c r="H127" s="24"/>
      <c r="I127" s="24"/>
      <c r="J127" s="24"/>
    </row>
    <row r="128" spans="3:10">
      <c r="C128" s="3"/>
      <c r="D128" s="3"/>
      <c r="E128" s="3"/>
      <c r="F128" s="24"/>
      <c r="G128" s="24"/>
      <c r="H128" s="24"/>
      <c r="I128" s="24"/>
      <c r="J128" s="24"/>
    </row>
    <row r="129" spans="3:10">
      <c r="C129" s="3"/>
      <c r="D129" s="3"/>
      <c r="E129" s="3"/>
      <c r="F129" s="24"/>
      <c r="G129" s="24"/>
      <c r="H129" s="24"/>
      <c r="I129" s="24"/>
      <c r="J129" s="24"/>
    </row>
    <row r="130" spans="3:10">
      <c r="C130" s="3"/>
      <c r="D130" s="3"/>
      <c r="E130" s="3"/>
      <c r="F130" s="24"/>
      <c r="G130" s="24"/>
      <c r="H130" s="24"/>
      <c r="I130" s="24"/>
      <c r="J130" s="24"/>
    </row>
    <row r="131" spans="3:10">
      <c r="C131" s="3"/>
      <c r="D131" s="3"/>
      <c r="E131" s="3"/>
      <c r="F131" s="24"/>
      <c r="G131" s="24"/>
      <c r="H131" s="24"/>
      <c r="I131" s="24"/>
      <c r="J131" s="24"/>
    </row>
    <row r="132" spans="3:10">
      <c r="C132" s="3"/>
      <c r="D132" s="3"/>
      <c r="E132" s="18"/>
      <c r="F132" s="24"/>
      <c r="G132" s="24"/>
      <c r="H132" s="24"/>
      <c r="I132" s="24"/>
      <c r="J132" s="24"/>
    </row>
    <row r="133" spans="3:10">
      <c r="C133" s="3"/>
      <c r="D133" s="3"/>
      <c r="E133" s="18"/>
      <c r="F133" s="24"/>
      <c r="G133" s="24"/>
      <c r="H133" s="24"/>
      <c r="I133" s="24"/>
      <c r="J133" s="24"/>
    </row>
    <row r="134" spans="3:10">
      <c r="C134" s="3"/>
      <c r="D134" s="3"/>
      <c r="E134" s="3"/>
      <c r="F134" s="24"/>
      <c r="G134" s="24"/>
      <c r="H134" s="24"/>
      <c r="I134" s="24"/>
      <c r="J134" s="24"/>
    </row>
    <row r="135" spans="3:10">
      <c r="C135" s="3"/>
      <c r="D135" s="3"/>
      <c r="E135" s="3"/>
      <c r="F135" s="24"/>
      <c r="G135" s="24"/>
      <c r="H135" s="24"/>
      <c r="I135" s="24"/>
      <c r="J135" s="24"/>
    </row>
    <row r="136" spans="3:10">
      <c r="C136" s="3"/>
      <c r="D136" s="3"/>
      <c r="E136" s="3"/>
      <c r="F136" s="24"/>
      <c r="G136" s="24"/>
      <c r="H136" s="24"/>
      <c r="I136" s="24"/>
      <c r="J136" s="24"/>
    </row>
    <row r="137" spans="3:10">
      <c r="C137" s="3"/>
      <c r="D137" s="3"/>
      <c r="E137" s="3"/>
      <c r="F137" s="24"/>
      <c r="G137" s="24"/>
      <c r="H137" s="24"/>
      <c r="I137" s="24"/>
      <c r="J137" s="24"/>
    </row>
    <row r="138" spans="3:10">
      <c r="C138" s="3"/>
      <c r="D138" s="3"/>
      <c r="E138" s="3"/>
      <c r="F138" s="24"/>
      <c r="G138" s="24"/>
      <c r="H138" s="24"/>
      <c r="I138" s="24"/>
      <c r="J138" s="24"/>
    </row>
    <row r="139" spans="3:10">
      <c r="C139" s="3"/>
      <c r="D139" s="3"/>
      <c r="E139" s="3"/>
      <c r="F139" s="24"/>
      <c r="G139" s="24"/>
      <c r="H139" s="24"/>
      <c r="I139" s="24"/>
      <c r="J139" s="24"/>
    </row>
    <row r="140" spans="3:10">
      <c r="C140" s="3"/>
      <c r="D140" s="3"/>
      <c r="E140" s="3"/>
      <c r="F140" s="24"/>
      <c r="G140" s="24"/>
      <c r="H140" s="24"/>
      <c r="I140" s="24"/>
      <c r="J140" s="24"/>
    </row>
    <row r="141" spans="3:10">
      <c r="C141" s="3"/>
      <c r="D141" s="3"/>
      <c r="E141" s="3"/>
      <c r="F141" s="24"/>
      <c r="G141" s="24"/>
      <c r="H141" s="24"/>
      <c r="I141" s="24"/>
      <c r="J141" s="24"/>
    </row>
    <row r="142" spans="3:10">
      <c r="C142" s="3"/>
      <c r="D142" s="3"/>
      <c r="E142" s="3"/>
      <c r="F142" s="24"/>
      <c r="G142" s="24"/>
      <c r="H142" s="24"/>
      <c r="I142" s="24"/>
      <c r="J142" s="24"/>
    </row>
    <row r="143" spans="3:10">
      <c r="C143" s="3"/>
      <c r="D143" s="3"/>
      <c r="E143" s="3"/>
      <c r="F143" s="24"/>
      <c r="G143" s="24"/>
      <c r="H143" s="24"/>
      <c r="I143" s="24"/>
      <c r="J143" s="24"/>
    </row>
    <row r="144" spans="3:10">
      <c r="C144" s="3"/>
      <c r="D144" s="3"/>
      <c r="E144" s="3"/>
      <c r="F144" s="24"/>
      <c r="G144" s="24"/>
      <c r="H144" s="24"/>
      <c r="I144" s="24"/>
      <c r="J144" s="24"/>
    </row>
    <row r="145" spans="3:10">
      <c r="C145" s="3"/>
      <c r="D145" s="3"/>
      <c r="E145" s="3"/>
      <c r="F145" s="24"/>
      <c r="G145" s="24"/>
      <c r="H145" s="24"/>
      <c r="I145" s="24"/>
      <c r="J145" s="24"/>
    </row>
    <row r="146" spans="3:10">
      <c r="C146" s="3"/>
      <c r="D146" s="3"/>
      <c r="E146" s="18"/>
      <c r="F146" s="24"/>
      <c r="G146" s="24"/>
      <c r="H146" s="24"/>
      <c r="I146" s="24"/>
      <c r="J146" s="24"/>
    </row>
    <row r="147" spans="3:10">
      <c r="C147" s="3"/>
      <c r="D147" s="3"/>
      <c r="E147" s="3"/>
      <c r="F147" s="24"/>
      <c r="G147" s="24"/>
      <c r="H147" s="24"/>
      <c r="I147" s="24"/>
      <c r="J147" s="24"/>
    </row>
    <row r="148" spans="3:10">
      <c r="C148" s="3"/>
      <c r="D148" s="3"/>
      <c r="E148" s="3"/>
      <c r="F148" s="24"/>
      <c r="G148" s="24"/>
      <c r="H148" s="24"/>
      <c r="I148" s="24"/>
      <c r="J148" s="24"/>
    </row>
    <row r="149" spans="3:10">
      <c r="C149" s="3"/>
      <c r="D149" s="3"/>
      <c r="E149" s="3"/>
      <c r="F149" s="24"/>
      <c r="G149" s="24"/>
      <c r="H149" s="24"/>
      <c r="I149" s="24"/>
      <c r="J149" s="24"/>
    </row>
    <row r="150" spans="3:10">
      <c r="C150" s="3"/>
      <c r="D150" s="3"/>
      <c r="E150" s="3"/>
      <c r="F150" s="24"/>
      <c r="G150" s="24"/>
      <c r="H150" s="24"/>
      <c r="I150" s="24"/>
      <c r="J150" s="24"/>
    </row>
    <row r="151" spans="3:10">
      <c r="C151" s="3"/>
      <c r="D151" s="3"/>
      <c r="E151" s="3"/>
      <c r="F151" s="24"/>
      <c r="G151" s="24"/>
      <c r="H151" s="24"/>
      <c r="I151" s="24"/>
      <c r="J151" s="24"/>
    </row>
    <row r="152" spans="3:10">
      <c r="C152" s="3"/>
      <c r="D152" s="3"/>
      <c r="E152" s="3"/>
      <c r="F152" s="24"/>
      <c r="G152" s="24"/>
      <c r="H152" s="24"/>
      <c r="I152" s="24"/>
      <c r="J152" s="24"/>
    </row>
    <row r="153" spans="3:10">
      <c r="C153" s="3"/>
      <c r="D153" s="3"/>
      <c r="E153" s="3"/>
      <c r="F153" s="24"/>
      <c r="G153" s="24"/>
      <c r="H153" s="24"/>
      <c r="I153" s="24"/>
      <c r="J153" s="24"/>
    </row>
    <row r="154" spans="3:10">
      <c r="C154" s="3"/>
      <c r="D154" s="3"/>
      <c r="E154" s="3"/>
      <c r="F154" s="24"/>
      <c r="G154" s="24"/>
      <c r="H154" s="24"/>
      <c r="I154" s="24"/>
      <c r="J154" s="24"/>
    </row>
    <row r="155" spans="3:10">
      <c r="C155" s="3"/>
      <c r="D155" s="3"/>
      <c r="E155" s="3"/>
      <c r="F155" s="24"/>
      <c r="G155" s="24"/>
      <c r="H155" s="24"/>
      <c r="I155" s="24"/>
      <c r="J155" s="24"/>
    </row>
    <row r="156" spans="3:10">
      <c r="C156" s="3"/>
      <c r="D156" s="3"/>
      <c r="E156" s="3"/>
      <c r="F156" s="24"/>
      <c r="G156" s="24"/>
      <c r="H156" s="24"/>
      <c r="I156" s="24"/>
      <c r="J156" s="24"/>
    </row>
    <row r="157" spans="3:10">
      <c r="C157" s="3"/>
      <c r="D157" s="3"/>
      <c r="E157" s="18"/>
      <c r="F157" s="24"/>
      <c r="G157" s="24"/>
      <c r="H157" s="24"/>
      <c r="I157" s="24"/>
      <c r="J157" s="24"/>
    </row>
    <row r="158" spans="3:10">
      <c r="C158" s="3"/>
      <c r="D158" s="3"/>
      <c r="E158" s="3"/>
      <c r="F158" s="24"/>
      <c r="G158" s="24"/>
      <c r="H158" s="24"/>
      <c r="I158" s="24"/>
      <c r="J158" s="24"/>
    </row>
    <row r="159" spans="3:10">
      <c r="C159" s="3"/>
      <c r="D159" s="3"/>
      <c r="E159" s="3"/>
      <c r="F159" s="24"/>
      <c r="G159" s="24"/>
      <c r="H159" s="24"/>
      <c r="I159" s="24"/>
      <c r="J159" s="24"/>
    </row>
    <row r="160" spans="3:10">
      <c r="C160" s="3"/>
      <c r="D160" s="3"/>
      <c r="E160" s="3"/>
      <c r="F160" s="24"/>
      <c r="G160" s="24"/>
      <c r="H160" s="24"/>
      <c r="I160" s="24"/>
      <c r="J160" s="24"/>
    </row>
    <row r="161" spans="3:10">
      <c r="C161" s="3"/>
      <c r="D161" s="3"/>
      <c r="E161" s="3"/>
      <c r="F161" s="24"/>
      <c r="G161" s="24"/>
      <c r="H161" s="24"/>
      <c r="I161" s="24"/>
      <c r="J161" s="24"/>
    </row>
    <row r="162" spans="3:10">
      <c r="C162" s="3"/>
      <c r="D162" s="3"/>
      <c r="E162" s="3"/>
      <c r="F162" s="24"/>
      <c r="G162" s="24"/>
      <c r="H162" s="24"/>
      <c r="I162" s="24"/>
      <c r="J162" s="24"/>
    </row>
    <row r="163" spans="3:10">
      <c r="C163" s="3"/>
      <c r="D163" s="3"/>
      <c r="E163" s="3"/>
      <c r="F163" s="24"/>
      <c r="G163" s="24"/>
      <c r="H163" s="24"/>
      <c r="I163" s="24"/>
      <c r="J163" s="24"/>
    </row>
    <row r="164" spans="3:10">
      <c r="C164" s="3"/>
      <c r="D164" s="3"/>
      <c r="E164" s="3"/>
      <c r="F164" s="24"/>
      <c r="G164" s="24"/>
      <c r="H164" s="24"/>
      <c r="I164" s="24"/>
      <c r="J164" s="24"/>
    </row>
    <row r="165" spans="3:10">
      <c r="C165" s="3"/>
      <c r="D165" s="3"/>
      <c r="E165" s="3"/>
      <c r="F165" s="24"/>
      <c r="G165" s="24"/>
      <c r="H165" s="24"/>
      <c r="I165" s="24"/>
      <c r="J165" s="24"/>
    </row>
    <row r="166" spans="3:10">
      <c r="C166" s="3"/>
      <c r="D166" s="3"/>
      <c r="E166" s="3"/>
      <c r="F166" s="24"/>
      <c r="G166" s="24"/>
      <c r="H166" s="24"/>
      <c r="I166" s="24"/>
      <c r="J166" s="24"/>
    </row>
    <row r="167" spans="3:10">
      <c r="C167" s="3"/>
      <c r="D167" s="3"/>
      <c r="E167" s="3"/>
      <c r="F167" s="24"/>
      <c r="G167" s="24"/>
      <c r="H167" s="24"/>
      <c r="I167" s="24"/>
      <c r="J167" s="24"/>
    </row>
    <row r="168" spans="3:10">
      <c r="C168" s="3"/>
      <c r="D168" s="3"/>
      <c r="E168" s="3"/>
      <c r="F168" s="24"/>
      <c r="G168" s="24"/>
      <c r="H168" s="24"/>
      <c r="I168" s="24"/>
      <c r="J168" s="24"/>
    </row>
    <row r="169" spans="3:10">
      <c r="C169" s="3"/>
      <c r="D169" s="3"/>
      <c r="E169" s="3"/>
      <c r="F169" s="24"/>
      <c r="G169" s="24"/>
      <c r="H169" s="24"/>
      <c r="I169" s="24"/>
      <c r="J169" s="24"/>
    </row>
    <row r="170" spans="3:10">
      <c r="C170" s="3"/>
      <c r="D170" s="3"/>
      <c r="E170" s="3"/>
      <c r="F170" s="24"/>
      <c r="G170" s="24"/>
      <c r="H170" s="24"/>
      <c r="I170" s="24"/>
      <c r="J170" s="24"/>
    </row>
    <row r="171" spans="3:10">
      <c r="C171" s="3"/>
      <c r="D171" s="3"/>
      <c r="E171" s="3"/>
      <c r="F171" s="24"/>
      <c r="G171" s="24"/>
      <c r="H171" s="24"/>
      <c r="I171" s="24"/>
      <c r="J171" s="24"/>
    </row>
    <row r="172" spans="3:10">
      <c r="C172" s="3"/>
      <c r="D172" s="3"/>
      <c r="E172" s="3"/>
      <c r="F172" s="24"/>
      <c r="G172" s="24"/>
      <c r="H172" s="24"/>
      <c r="I172" s="24"/>
      <c r="J172" s="24"/>
    </row>
    <row r="173" spans="3:10">
      <c r="C173" s="3"/>
      <c r="D173" s="3"/>
      <c r="E173" s="3"/>
      <c r="F173" s="24"/>
      <c r="G173" s="24"/>
      <c r="H173" s="24"/>
      <c r="I173" s="24"/>
      <c r="J173" s="24"/>
    </row>
    <row r="174" spans="3:10">
      <c r="C174" s="3"/>
      <c r="D174" s="3"/>
      <c r="E174" s="3"/>
      <c r="F174" s="24"/>
      <c r="G174" s="24"/>
      <c r="H174" s="24"/>
      <c r="I174" s="24"/>
      <c r="J174" s="24"/>
    </row>
    <row r="175" spans="3:10">
      <c r="C175" s="3"/>
      <c r="D175" s="3"/>
      <c r="E175" s="3"/>
      <c r="F175" s="24"/>
      <c r="G175" s="24"/>
      <c r="H175" s="24"/>
      <c r="I175" s="24"/>
      <c r="J175" s="24"/>
    </row>
    <row r="176" spans="3:10">
      <c r="C176" s="3"/>
      <c r="D176" s="3"/>
      <c r="E176" s="3"/>
      <c r="F176" s="24"/>
      <c r="G176" s="24"/>
      <c r="H176" s="24"/>
      <c r="I176" s="24"/>
      <c r="J176" s="24"/>
    </row>
    <row r="177" spans="3:10">
      <c r="C177" s="3"/>
      <c r="D177" s="3"/>
      <c r="E177" s="3"/>
      <c r="F177" s="24"/>
      <c r="G177" s="24"/>
      <c r="H177" s="24"/>
      <c r="I177" s="24"/>
      <c r="J177" s="24"/>
    </row>
    <row r="178" spans="3:10">
      <c r="C178" s="3"/>
      <c r="D178" s="3"/>
      <c r="E178" s="3"/>
      <c r="F178" s="24"/>
      <c r="G178" s="24"/>
      <c r="H178" s="24"/>
      <c r="I178" s="24"/>
      <c r="J178" s="24"/>
    </row>
    <row r="179" spans="3:10">
      <c r="C179" s="3"/>
      <c r="D179" s="3"/>
      <c r="E179" s="3"/>
      <c r="F179" s="24"/>
      <c r="G179" s="24"/>
      <c r="H179" s="24"/>
      <c r="I179" s="24"/>
      <c r="J179" s="24"/>
    </row>
    <row r="180" spans="3:10">
      <c r="C180" s="3"/>
      <c r="D180" s="3"/>
      <c r="E180" s="3"/>
      <c r="F180" s="24"/>
      <c r="G180" s="24"/>
      <c r="H180" s="24"/>
      <c r="I180" s="24"/>
      <c r="J180" s="24"/>
    </row>
    <row r="181" spans="3:10">
      <c r="C181" s="3"/>
      <c r="D181" s="3"/>
      <c r="E181" s="3"/>
      <c r="F181" s="24"/>
      <c r="G181" s="24"/>
      <c r="H181" s="24"/>
      <c r="I181" s="24"/>
      <c r="J181" s="24"/>
    </row>
    <row r="182" spans="3:10">
      <c r="C182" s="3"/>
      <c r="D182" s="3"/>
      <c r="E182" s="3"/>
      <c r="F182" s="24"/>
      <c r="G182" s="24"/>
      <c r="H182" s="24"/>
      <c r="I182" s="24"/>
      <c r="J182" s="24"/>
    </row>
    <row r="183" spans="3:10">
      <c r="C183" s="3"/>
      <c r="D183" s="3"/>
      <c r="E183" s="3"/>
      <c r="F183" s="24"/>
      <c r="G183" s="24"/>
      <c r="H183" s="24"/>
      <c r="I183" s="24"/>
      <c r="J183" s="24"/>
    </row>
    <row r="184" spans="3:10">
      <c r="C184" s="3"/>
      <c r="D184" s="3"/>
      <c r="E184" s="3"/>
      <c r="F184" s="24"/>
      <c r="G184" s="24"/>
      <c r="H184" s="24"/>
      <c r="I184" s="24"/>
      <c r="J184" s="24"/>
    </row>
    <row r="185" spans="3:10">
      <c r="C185" s="3"/>
      <c r="D185" s="3"/>
      <c r="E185" s="3"/>
      <c r="F185" s="24"/>
      <c r="G185" s="24"/>
      <c r="H185" s="24"/>
      <c r="I185" s="24"/>
      <c r="J185" s="24"/>
    </row>
    <row r="186" spans="3:10">
      <c r="C186" s="3"/>
      <c r="D186" s="3"/>
      <c r="E186" s="3"/>
      <c r="F186" s="24"/>
      <c r="G186" s="24"/>
      <c r="H186" s="24"/>
      <c r="I186" s="24"/>
      <c r="J186" s="24"/>
    </row>
    <row r="187" spans="3:10">
      <c r="C187" s="3"/>
      <c r="D187" s="3"/>
      <c r="E187" s="3"/>
      <c r="F187" s="24"/>
      <c r="G187" s="24"/>
      <c r="H187" s="24"/>
      <c r="I187" s="24"/>
      <c r="J187" s="24"/>
    </row>
    <row r="188" spans="3:10">
      <c r="C188" s="3"/>
      <c r="D188" s="3"/>
      <c r="E188" s="3"/>
      <c r="F188" s="24"/>
      <c r="G188" s="24"/>
      <c r="H188" s="24"/>
      <c r="I188" s="24"/>
      <c r="J188" s="24"/>
    </row>
    <row r="189" spans="3:10">
      <c r="C189" s="3"/>
      <c r="D189" s="3"/>
      <c r="E189" s="3"/>
      <c r="F189" s="24"/>
      <c r="G189" s="24"/>
      <c r="H189" s="24"/>
      <c r="I189" s="24"/>
      <c r="J189" s="24"/>
    </row>
    <row r="190" spans="3:10">
      <c r="C190" s="3"/>
      <c r="D190" s="3"/>
      <c r="E190" s="3"/>
      <c r="F190" s="24"/>
      <c r="G190" s="24"/>
      <c r="H190" s="24"/>
      <c r="I190" s="24"/>
      <c r="J190" s="24"/>
    </row>
    <row r="191" spans="3:10">
      <c r="C191" s="3"/>
      <c r="D191" s="3"/>
      <c r="E191" s="3"/>
      <c r="F191" s="24"/>
      <c r="G191" s="24"/>
      <c r="H191" s="24"/>
      <c r="I191" s="24"/>
      <c r="J191" s="24"/>
    </row>
    <row r="192" spans="3:10">
      <c r="C192" s="3"/>
      <c r="D192" s="3"/>
      <c r="E192" s="3"/>
      <c r="F192" s="24"/>
      <c r="G192" s="24"/>
      <c r="H192" s="24"/>
      <c r="I192" s="24"/>
      <c r="J192" s="24"/>
    </row>
    <row r="193" spans="3:10">
      <c r="C193" s="3"/>
      <c r="D193" s="3"/>
      <c r="E193" s="3"/>
      <c r="F193" s="24"/>
      <c r="G193" s="24"/>
      <c r="H193" s="24"/>
      <c r="I193" s="24"/>
      <c r="J193" s="24"/>
    </row>
    <row r="194" spans="3:10">
      <c r="C194" s="3"/>
      <c r="D194" s="3"/>
      <c r="E194" s="3"/>
      <c r="F194" s="24"/>
      <c r="G194" s="24"/>
      <c r="H194" s="24"/>
      <c r="I194" s="24"/>
      <c r="J194" s="24"/>
    </row>
    <row r="195" spans="3:10">
      <c r="C195" s="3"/>
      <c r="D195" s="3"/>
      <c r="E195" s="3"/>
      <c r="F195" s="24"/>
      <c r="G195" s="24"/>
      <c r="H195" s="24"/>
      <c r="I195" s="24"/>
      <c r="J195" s="24"/>
    </row>
  </sheetData>
  <sheetProtection sheet="1" objects="1" scenarios="1" selectLockedCells="1"/>
  <sortState ref="A3:J195">
    <sortCondition ref="E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4"/>
  <sheetViews>
    <sheetView workbookViewId="0">
      <selection activeCell="A5" sqref="A5"/>
    </sheetView>
  </sheetViews>
  <sheetFormatPr defaultRowHeight="15"/>
  <sheetData>
    <row r="1" spans="1:2">
      <c r="A1" s="8" t="s">
        <v>73</v>
      </c>
    </row>
    <row r="2" spans="1:2">
      <c r="A2" t="s">
        <v>7</v>
      </c>
      <c r="B2" s="5">
        <f>COUNTIF(data!$G$3:$G$195,"Female")</f>
        <v>15</v>
      </c>
    </row>
    <row r="3" spans="1:2">
      <c r="A3" t="s">
        <v>5</v>
      </c>
      <c r="B3" s="5">
        <f>COUNTIF(data!$G$3:$G$195,"Male")</f>
        <v>10</v>
      </c>
    </row>
    <row r="4" spans="1:2">
      <c r="A4" s="8" t="s">
        <v>74</v>
      </c>
      <c r="B4" s="9">
        <f>SUM(B2:B3)</f>
        <v>25</v>
      </c>
    </row>
  </sheetData>
  <sheetProtection sheet="1" objects="1" scenarios="1" selectLockedCells="1"/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/>
  </sheetViews>
  <sheetFormatPr defaultRowHeight="15"/>
  <cols>
    <col min="1" max="1" width="44.28515625" bestFit="1" customWidth="1"/>
    <col min="3" max="5" width="9.140625" customWidth="1"/>
  </cols>
  <sheetData>
    <row r="1" spans="1:5" ht="31.5">
      <c r="A1" s="33" t="s">
        <v>156</v>
      </c>
    </row>
    <row r="2" spans="1:5" ht="31.5">
      <c r="A2" s="34" t="s">
        <v>157</v>
      </c>
    </row>
    <row r="13" spans="1:5" ht="15" customHeight="1">
      <c r="E13" s="31"/>
    </row>
    <row r="14" spans="1:5" ht="15" customHeight="1">
      <c r="E14" s="32"/>
    </row>
  </sheetData>
  <sheetProtection sheet="1" objects="1" scenarios="1" selectLockedCells="1"/>
  <printOptions horizontalCentered="1" vertic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6"/>
  <sheetViews>
    <sheetView workbookViewId="0">
      <selection activeCell="A6" sqref="A6"/>
    </sheetView>
  </sheetViews>
  <sheetFormatPr defaultRowHeight="15"/>
  <cols>
    <col min="1" max="1" width="14.85546875" bestFit="1" customWidth="1"/>
  </cols>
  <sheetData>
    <row r="1" spans="1:2">
      <c r="A1" s="8" t="s">
        <v>3</v>
      </c>
    </row>
    <row r="2" spans="1:2">
      <c r="A2" t="s">
        <v>6</v>
      </c>
      <c r="B2" s="5">
        <f>COUNTIF(data!$H$3:$H$195,"White")</f>
        <v>25</v>
      </c>
    </row>
    <row r="3" spans="1:2">
      <c r="A3" t="s">
        <v>75</v>
      </c>
      <c r="B3" s="5">
        <f>COUNTIF(data!$H$3:$H$195,"Black")</f>
        <v>0</v>
      </c>
    </row>
    <row r="4" spans="1:2" ht="30">
      <c r="A4" s="12" t="s">
        <v>76</v>
      </c>
      <c r="B4" s="5">
        <f>COUNTIF(data!$H$3:$H$195,"Hispanic/Latino")</f>
        <v>0</v>
      </c>
    </row>
    <row r="5" spans="1:2" ht="45">
      <c r="A5" s="11" t="s">
        <v>61</v>
      </c>
      <c r="B5" s="5">
        <f>COUNTIF(data!$H$3:$H$195,"American Indian/Alaskan Native")</f>
        <v>0</v>
      </c>
    </row>
    <row r="6" spans="1:2">
      <c r="B6" s="13">
        <f>SUM(B2:B5)</f>
        <v>25</v>
      </c>
    </row>
  </sheetData>
  <sheetProtection sheet="1" objects="1" scenarios="1" selectLockedCell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Q22"/>
  <sheetViews>
    <sheetView workbookViewId="0">
      <selection activeCell="A2" sqref="A2"/>
    </sheetView>
  </sheetViews>
  <sheetFormatPr defaultRowHeight="15"/>
  <cols>
    <col min="1" max="1" width="46.42578125" bestFit="1" customWidth="1"/>
    <col min="3" max="3" width="70.7109375" customWidth="1"/>
  </cols>
  <sheetData>
    <row r="1" spans="1:17">
      <c r="A1" s="35" t="s">
        <v>155</v>
      </c>
      <c r="B1" s="35"/>
      <c r="C1" s="35"/>
    </row>
    <row r="2" spans="1:17">
      <c r="A2" s="21" t="s">
        <v>110</v>
      </c>
      <c r="B2" s="21" t="s">
        <v>74</v>
      </c>
      <c r="C2" s="21" t="s">
        <v>97</v>
      </c>
    </row>
    <row r="3" spans="1:17">
      <c r="A3" s="16" t="s">
        <v>100</v>
      </c>
      <c r="B3" s="17">
        <f>COUNTIF(data!E3:E195,A3)</f>
        <v>8</v>
      </c>
      <c r="C3" s="20" t="s">
        <v>154</v>
      </c>
    </row>
    <row r="4" spans="1:17">
      <c r="A4" s="19" t="s">
        <v>101</v>
      </c>
      <c r="B4" s="17">
        <f>COUNTIF(data!E:E,A4)</f>
        <v>3</v>
      </c>
      <c r="C4" s="27" t="s">
        <v>144</v>
      </c>
      <c r="D4" s="2"/>
      <c r="E4" s="2"/>
    </row>
    <row r="5" spans="1:17">
      <c r="A5" s="19" t="s">
        <v>108</v>
      </c>
      <c r="B5" s="17">
        <f>COUNTIF(data!E:E,A5)</f>
        <v>0</v>
      </c>
      <c r="C5" s="20"/>
    </row>
    <row r="6" spans="1:17">
      <c r="A6" s="19" t="s">
        <v>104</v>
      </c>
      <c r="B6" s="17">
        <f>COUNTIF(data!E:E,A6)</f>
        <v>1</v>
      </c>
      <c r="C6" s="27">
        <v>91</v>
      </c>
    </row>
    <row r="7" spans="1:17">
      <c r="A7" s="19" t="s">
        <v>107</v>
      </c>
      <c r="B7" s="17">
        <f>COUNTIF(data!E:E,A7)</f>
        <v>10</v>
      </c>
      <c r="C7" s="20" t="s">
        <v>146</v>
      </c>
    </row>
    <row r="8" spans="1:17">
      <c r="A8" s="19" t="s">
        <v>109</v>
      </c>
      <c r="B8" s="17">
        <f>COUNTIF(data!E:E,A8)</f>
        <v>0</v>
      </c>
      <c r="C8" s="20"/>
    </row>
    <row r="9" spans="1:17">
      <c r="A9" s="19" t="s">
        <v>103</v>
      </c>
      <c r="B9" s="17">
        <f>COUNTIF(data!E:E,A9)</f>
        <v>0</v>
      </c>
      <c r="C9" s="20"/>
    </row>
    <row r="10" spans="1:17">
      <c r="A10" s="19" t="s">
        <v>105</v>
      </c>
      <c r="B10" s="17">
        <f>COUNTIF(data!E:E,A10)</f>
        <v>1</v>
      </c>
      <c r="C10" s="27">
        <v>94</v>
      </c>
    </row>
    <row r="11" spans="1:17">
      <c r="A11" s="19" t="s">
        <v>102</v>
      </c>
      <c r="B11" s="17">
        <f>COUNTIF(data!E:E,A11)</f>
        <v>1</v>
      </c>
      <c r="C11" s="27">
        <v>83</v>
      </c>
      <c r="D11" s="1"/>
      <c r="E11" s="1"/>
      <c r="F11" s="1"/>
      <c r="G11" s="1"/>
      <c r="H11" s="1"/>
      <c r="I11" s="1"/>
    </row>
    <row r="12" spans="1:17">
      <c r="A12" s="19" t="s">
        <v>22</v>
      </c>
      <c r="B12" s="17">
        <f>COUNTIF(data!E:E,A12)</f>
        <v>0</v>
      </c>
      <c r="C12" s="20"/>
    </row>
    <row r="13" spans="1:17">
      <c r="A13" s="19" t="s">
        <v>106</v>
      </c>
      <c r="B13" s="17">
        <f>COUNTIF(data!E:E,A13)</f>
        <v>1</v>
      </c>
      <c r="C13" s="27">
        <v>91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C14" s="1"/>
    </row>
    <row r="17" spans="3:3">
      <c r="C17" s="1"/>
    </row>
    <row r="20" spans="3:3">
      <c r="C20" s="1"/>
    </row>
    <row r="22" spans="3:3">
      <c r="C22" s="1"/>
    </row>
  </sheetData>
  <sheetProtection sheet="1" objects="1" scenarios="1" selectLockedCells="1"/>
  <mergeCells count="1">
    <mergeCell ref="A1:C1"/>
  </mergeCells>
  <pageMargins left="0.25" right="0.25" top="0.5" bottom="0.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0"/>
  <sheetViews>
    <sheetView workbookViewId="0">
      <selection activeCell="A31" sqref="A31"/>
    </sheetView>
  </sheetViews>
  <sheetFormatPr defaultRowHeight="15"/>
  <cols>
    <col min="1" max="1" width="25" bestFit="1" customWidth="1"/>
  </cols>
  <sheetData>
    <row r="1" spans="1:2">
      <c r="A1" s="8" t="s">
        <v>145</v>
      </c>
    </row>
    <row r="2" spans="1:2">
      <c r="A2" t="s">
        <v>31</v>
      </c>
      <c r="B2">
        <f>COUNTIF(data!C:C,A2)</f>
        <v>1</v>
      </c>
    </row>
    <row r="3" spans="1:2">
      <c r="A3" t="s">
        <v>10</v>
      </c>
      <c r="B3">
        <f>COUNTIF(data!C:C,A3)</f>
        <v>0</v>
      </c>
    </row>
    <row r="4" spans="1:2">
      <c r="A4" t="s">
        <v>4</v>
      </c>
      <c r="B4">
        <f>COUNTIF(data!C:C,A4)</f>
        <v>0</v>
      </c>
    </row>
    <row r="5" spans="1:2">
      <c r="A5" t="s">
        <v>17</v>
      </c>
      <c r="B5">
        <f>COUNTIF(data!C:C,A5)</f>
        <v>1</v>
      </c>
    </row>
    <row r="6" spans="1:2">
      <c r="A6" t="s">
        <v>48</v>
      </c>
      <c r="B6">
        <f>COUNTIF(data!C:C,A6)</f>
        <v>0</v>
      </c>
    </row>
    <row r="7" spans="1:2">
      <c r="A7" t="s">
        <v>25</v>
      </c>
      <c r="B7">
        <f>COUNTIF(data!C:C,A7)</f>
        <v>1</v>
      </c>
    </row>
    <row r="8" spans="1:2">
      <c r="A8" t="s">
        <v>41</v>
      </c>
      <c r="B8">
        <f>COUNTIF(data!C:C,A8)</f>
        <v>0</v>
      </c>
    </row>
    <row r="9" spans="1:2">
      <c r="A9" t="s">
        <v>15</v>
      </c>
      <c r="B9">
        <f>COUNTIF(data!C:C,A9)</f>
        <v>0</v>
      </c>
    </row>
    <row r="10" spans="1:2">
      <c r="A10" t="s">
        <v>58</v>
      </c>
      <c r="B10">
        <f>COUNTIF(data!C:C,A10)</f>
        <v>0</v>
      </c>
    </row>
    <row r="11" spans="1:2">
      <c r="A11" t="s">
        <v>24</v>
      </c>
      <c r="B11">
        <f>COUNTIF(data!C:C,A11)</f>
        <v>0</v>
      </c>
    </row>
    <row r="12" spans="1:2">
      <c r="A12" s="4" t="s">
        <v>50</v>
      </c>
      <c r="B12">
        <f>COUNTIF(data!C:C,A12)</f>
        <v>0</v>
      </c>
    </row>
    <row r="13" spans="1:2">
      <c r="A13" t="s">
        <v>43</v>
      </c>
      <c r="B13">
        <f>COUNTIF(data!C:C,A13)</f>
        <v>0</v>
      </c>
    </row>
    <row r="14" spans="1:2">
      <c r="A14" t="s">
        <v>16</v>
      </c>
      <c r="B14">
        <f>COUNTIF(data!C:C,A14)</f>
        <v>0</v>
      </c>
    </row>
    <row r="15" spans="1:2">
      <c r="A15" t="s">
        <v>42</v>
      </c>
      <c r="B15">
        <f>COUNTIF(data!C:C,A15)</f>
        <v>1</v>
      </c>
    </row>
    <row r="16" spans="1:2">
      <c r="A16" t="s">
        <v>44</v>
      </c>
      <c r="B16">
        <f>COUNTIF(data!C:C,A16)</f>
        <v>0</v>
      </c>
    </row>
    <row r="17" spans="1:2">
      <c r="A17" t="s">
        <v>8</v>
      </c>
      <c r="B17">
        <f>COUNTIF(data!C:C,A17)</f>
        <v>3</v>
      </c>
    </row>
    <row r="18" spans="1:2">
      <c r="A18" t="s">
        <v>46</v>
      </c>
      <c r="B18">
        <f>COUNTIF(data!C:C,A18)</f>
        <v>1</v>
      </c>
    </row>
    <row r="19" spans="1:2">
      <c r="A19" t="s">
        <v>53</v>
      </c>
      <c r="B19">
        <f>COUNTIF(data!C:C,A19)</f>
        <v>0</v>
      </c>
    </row>
    <row r="20" spans="1:2">
      <c r="A20" t="s">
        <v>51</v>
      </c>
      <c r="B20">
        <f>COUNTIF(data!C:C,A20)</f>
        <v>0</v>
      </c>
    </row>
    <row r="21" spans="1:2">
      <c r="A21" t="s">
        <v>38</v>
      </c>
      <c r="B21">
        <f>COUNTIF(data!C:C,A21)</f>
        <v>0</v>
      </c>
    </row>
    <row r="22" spans="1:2">
      <c r="A22" t="s">
        <v>19</v>
      </c>
      <c r="B22">
        <f>COUNTIF(data!C:C,A22)</f>
        <v>0</v>
      </c>
    </row>
    <row r="23" spans="1:2">
      <c r="A23" t="s">
        <v>29</v>
      </c>
      <c r="B23">
        <f>COUNTIF(data!C:C,A23)</f>
        <v>0</v>
      </c>
    </row>
    <row r="24" spans="1:2">
      <c r="A24" t="s">
        <v>20</v>
      </c>
      <c r="B24">
        <f>COUNTIF(data!C:C,A24)</f>
        <v>0</v>
      </c>
    </row>
    <row r="25" spans="1:2">
      <c r="A25" s="28" t="s">
        <v>74</v>
      </c>
      <c r="B25" s="8">
        <f>SUM(B2:B24)</f>
        <v>8</v>
      </c>
    </row>
    <row r="28" spans="1:2">
      <c r="A28" t="s">
        <v>145</v>
      </c>
      <c r="B28" s="14">
        <f>COUNTIF(data!E:E,"Diseases of the Circulatory System")</f>
        <v>8</v>
      </c>
    </row>
    <row r="29" spans="1:2">
      <c r="A29" t="s">
        <v>95</v>
      </c>
      <c r="B29" s="1">
        <f>B30-B28</f>
        <v>17</v>
      </c>
    </row>
    <row r="30" spans="1:2">
      <c r="A30" t="s">
        <v>94</v>
      </c>
      <c r="B30" s="22">
        <f>COUNTIF(data!C3:C200,"*")</f>
        <v>25</v>
      </c>
    </row>
  </sheetData>
  <sheetProtection sheet="1" objects="1" scenarios="1" selectLockedCells="1"/>
  <sortState ref="A2:B55">
    <sortCondition ref="A1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A15" sqref="A15"/>
    </sheetView>
  </sheetViews>
  <sheetFormatPr defaultRowHeight="15"/>
  <cols>
    <col min="1" max="1" width="26.85546875" bestFit="1" customWidth="1"/>
  </cols>
  <sheetData>
    <row r="1" spans="1:2">
      <c r="A1" s="8" t="s">
        <v>147</v>
      </c>
    </row>
    <row r="2" spans="1:2">
      <c r="A2" t="s">
        <v>130</v>
      </c>
      <c r="B2" s="1">
        <f>COUNTIF(data!C:C,A2)</f>
        <v>1</v>
      </c>
    </row>
    <row r="3" spans="1:2">
      <c r="A3" t="s">
        <v>14</v>
      </c>
      <c r="B3" s="1">
        <f>COUNTIF(data!C:C,A3)</f>
        <v>0</v>
      </c>
    </row>
    <row r="4" spans="1:2">
      <c r="A4" t="s">
        <v>52</v>
      </c>
      <c r="B4" s="1">
        <f>COUNTIF(data!C:C,A4)</f>
        <v>1</v>
      </c>
    </row>
    <row r="5" spans="1:2">
      <c r="A5" t="s">
        <v>9</v>
      </c>
      <c r="B5" s="1">
        <f>COUNTIF(data!C:C,A5)</f>
        <v>0</v>
      </c>
    </row>
    <row r="6" spans="1:2">
      <c r="A6" t="s">
        <v>143</v>
      </c>
      <c r="B6" s="1">
        <f>COUNTIF(data!C:C,A6)</f>
        <v>1</v>
      </c>
    </row>
    <row r="7" spans="1:2">
      <c r="A7" t="s">
        <v>40</v>
      </c>
      <c r="B7" s="1">
        <f>COUNTIF(data!C:C,A7)</f>
        <v>0</v>
      </c>
    </row>
    <row r="8" spans="1:2">
      <c r="A8" t="s">
        <v>13</v>
      </c>
      <c r="B8" s="1">
        <f>COUNTIF(data!C:C,A8)</f>
        <v>0</v>
      </c>
    </row>
    <row r="9" spans="1:2">
      <c r="A9" s="28" t="s">
        <v>74</v>
      </c>
      <c r="B9" s="22">
        <f>SUM(B2:B8)</f>
        <v>3</v>
      </c>
    </row>
    <row r="12" spans="1:2">
      <c r="A12" t="s">
        <v>147</v>
      </c>
      <c r="B12" s="14">
        <f>COUNTIF(data!E:E,"Diseases of the Digestive System")</f>
        <v>3</v>
      </c>
    </row>
    <row r="13" spans="1:2">
      <c r="A13" t="s">
        <v>95</v>
      </c>
      <c r="B13" s="1">
        <f>B14-B12</f>
        <v>22</v>
      </c>
    </row>
    <row r="14" spans="1:2">
      <c r="A14" t="s">
        <v>94</v>
      </c>
      <c r="B14" s="22">
        <f>COUNTIF(data!C3:C200,"*")</f>
        <v>25</v>
      </c>
    </row>
  </sheetData>
  <sheetProtection sheet="1" objects="1" scenarios="1" selectLockedCells="1"/>
  <sortState ref="A2:A10">
    <sortCondition ref="A1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B22"/>
  <sheetViews>
    <sheetView zoomScaleNormal="100" workbookViewId="0">
      <selection activeCell="A23" sqref="A23"/>
    </sheetView>
  </sheetViews>
  <sheetFormatPr defaultRowHeight="15"/>
  <cols>
    <col min="1" max="1" width="15.7109375" bestFit="1" customWidth="1"/>
    <col min="2" max="2" width="5.7109375" customWidth="1"/>
  </cols>
  <sheetData>
    <row r="1" spans="1:2">
      <c r="A1" s="8" t="s">
        <v>77</v>
      </c>
    </row>
    <row r="2" spans="1:2">
      <c r="A2" t="s">
        <v>79</v>
      </c>
      <c r="B2" s="1">
        <f>COUNTIF(data!$D:$D,"Bile Duct Cancer")</f>
        <v>0</v>
      </c>
    </row>
    <row r="3" spans="1:2">
      <c r="A3" t="s">
        <v>80</v>
      </c>
      <c r="B3" s="1">
        <f>COUNTIF(data!$D:$D,"Bladder Cancer")</f>
        <v>0</v>
      </c>
    </row>
    <row r="4" spans="1:2">
      <c r="A4" t="s">
        <v>81</v>
      </c>
      <c r="B4" s="1">
        <f>COUNTIF(data!$D:$D,"Blood Cancer")</f>
        <v>0</v>
      </c>
    </row>
    <row r="5" spans="1:2">
      <c r="A5" t="s">
        <v>82</v>
      </c>
      <c r="B5" s="1">
        <f>COUNTIF(data!$D:$D,"Brain Cancer")</f>
        <v>0</v>
      </c>
    </row>
    <row r="6" spans="1:2">
      <c r="A6" t="s">
        <v>83</v>
      </c>
      <c r="B6" s="1">
        <f>COUNTIF(data!$D:$D,"Breast Cancer")</f>
        <v>0</v>
      </c>
    </row>
    <row r="7" spans="1:2">
      <c r="A7" t="s">
        <v>84</v>
      </c>
      <c r="B7" s="1">
        <f>COUNTIF(data!$D:$D,"Colon Cancer")</f>
        <v>0</v>
      </c>
    </row>
    <row r="8" spans="1:2">
      <c r="A8" t="s">
        <v>85</v>
      </c>
      <c r="B8" s="1">
        <f>COUNTIF(data!$D:$D,"Esophageal Cancer")</f>
        <v>0</v>
      </c>
    </row>
    <row r="9" spans="1:2">
      <c r="A9" t="s">
        <v>86</v>
      </c>
      <c r="B9" s="1">
        <f>COUNTIF(data!$D:$D,"Laryngeal Cancer")</f>
        <v>0</v>
      </c>
    </row>
    <row r="10" spans="1:2">
      <c r="A10" t="s">
        <v>60</v>
      </c>
      <c r="B10" s="1">
        <f>COUNTIF(data!$D:$D,"Leukemia")</f>
        <v>0</v>
      </c>
    </row>
    <row r="11" spans="1:2">
      <c r="A11" t="s">
        <v>87</v>
      </c>
      <c r="B11" s="1">
        <f>COUNTIF(data!$D:$D,"Liver Cancer")</f>
        <v>0</v>
      </c>
    </row>
    <row r="12" spans="1:2">
      <c r="A12" t="s">
        <v>78</v>
      </c>
      <c r="B12" s="1">
        <f>COUNTIF(data!$D:$D,"Lung Cancer")</f>
        <v>0</v>
      </c>
    </row>
    <row r="13" spans="1:2">
      <c r="A13" t="s">
        <v>88</v>
      </c>
      <c r="B13" s="1">
        <f>COUNTIF(data!$D:$D,"Neck Cancer")</f>
        <v>0</v>
      </c>
    </row>
    <row r="14" spans="1:2">
      <c r="A14" t="s">
        <v>89</v>
      </c>
      <c r="B14" s="1">
        <f>COUNTIF(data!$D:$D,"Ovarian Cancer")</f>
        <v>0</v>
      </c>
    </row>
    <row r="15" spans="1:2">
      <c r="A15" t="s">
        <v>90</v>
      </c>
      <c r="B15" s="1">
        <f>COUNTIF(data!$D:$D,"Pancreatic Cancer")</f>
        <v>1</v>
      </c>
    </row>
    <row r="16" spans="1:2">
      <c r="A16" t="s">
        <v>91</v>
      </c>
      <c r="B16" s="1">
        <f>COUNTIF(data!$D:$D,"Prostate Cancer")</f>
        <v>0</v>
      </c>
    </row>
    <row r="17" spans="1:2">
      <c r="A17" t="s">
        <v>92</v>
      </c>
      <c r="B17" s="1">
        <f>COUNTIF(data!$D:$D,"Skin Cancer")</f>
        <v>0</v>
      </c>
    </row>
    <row r="18" spans="1:2">
      <c r="A18" s="8" t="s">
        <v>93</v>
      </c>
      <c r="B18" s="13">
        <f>SUM(B2:B17)</f>
        <v>1</v>
      </c>
    </row>
    <row r="20" spans="1:2">
      <c r="A20" t="s">
        <v>35</v>
      </c>
      <c r="B20" s="14">
        <f>COUNTIF(data!I3:I195,"Yes")</f>
        <v>1</v>
      </c>
    </row>
    <row r="21" spans="1:2">
      <c r="A21" t="s">
        <v>95</v>
      </c>
      <c r="B21" s="1">
        <f>B22-B20</f>
        <v>24</v>
      </c>
    </row>
    <row r="22" spans="1:2">
      <c r="A22" t="s">
        <v>94</v>
      </c>
      <c r="B22" s="13">
        <f>COUNTIF(data!C3:C220,"*")</f>
        <v>25</v>
      </c>
    </row>
  </sheetData>
  <sheetProtection sheet="1" objects="1" scenarios="1" selectLockedCells="1"/>
  <pageMargins left="0.7" right="0.7" top="0.75" bottom="0.75" header="0.3" footer="0.3"/>
  <pageSetup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A13" sqref="A13"/>
    </sheetView>
  </sheetViews>
  <sheetFormatPr defaultRowHeight="15"/>
  <cols>
    <col min="1" max="1" width="20.42578125" bestFit="1" customWidth="1"/>
  </cols>
  <sheetData>
    <row r="1" spans="1:2">
      <c r="A1" s="8" t="s">
        <v>148</v>
      </c>
    </row>
    <row r="2" spans="1:2">
      <c r="A2" t="s">
        <v>28</v>
      </c>
      <c r="B2" s="1">
        <f>COUNTIF(data!C:C,A2)</f>
        <v>0</v>
      </c>
    </row>
    <row r="3" spans="1:2">
      <c r="A3" t="s">
        <v>26</v>
      </c>
      <c r="B3" s="1">
        <f>COUNTIF(data!C:C,A3)</f>
        <v>0</v>
      </c>
    </row>
    <row r="4" spans="1:2">
      <c r="A4" t="s">
        <v>54</v>
      </c>
      <c r="B4" s="1">
        <f>COUNTIF(data!C:C,A4)</f>
        <v>0</v>
      </c>
    </row>
    <row r="5" spans="1:2">
      <c r="A5" t="s">
        <v>34</v>
      </c>
      <c r="B5" s="1">
        <f>COUNTIF(data!C:C,A5)</f>
        <v>0</v>
      </c>
    </row>
    <row r="6" spans="1:2">
      <c r="A6" t="s">
        <v>141</v>
      </c>
      <c r="B6" s="1">
        <f>COUNTIF(data!C:C,A6)</f>
        <v>1</v>
      </c>
    </row>
    <row r="7" spans="1:2">
      <c r="A7" s="28" t="s">
        <v>74</v>
      </c>
      <c r="B7" s="22">
        <f>SUM(B2:B6)</f>
        <v>1</v>
      </c>
    </row>
    <row r="10" spans="1:2">
      <c r="A10" t="s">
        <v>148</v>
      </c>
      <c r="B10" s="14">
        <f>COUNTIF(data!E:E,"Diseases of the Nervous System and Sense Organs")</f>
        <v>1</v>
      </c>
    </row>
    <row r="11" spans="1:2">
      <c r="A11" t="s">
        <v>95</v>
      </c>
      <c r="B11" s="1">
        <f>B12-B10</f>
        <v>24</v>
      </c>
    </row>
    <row r="12" spans="1:2">
      <c r="A12" t="s">
        <v>94</v>
      </c>
      <c r="B12" s="22">
        <f>COUNTIF(data!C3:C198,"*")</f>
        <v>25</v>
      </c>
    </row>
  </sheetData>
  <sheetProtection sheet="1" objects="1" scenarios="1" selectLockedCells="1"/>
  <sortState ref="A2:A15">
    <sortCondition ref="A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By Age</vt:lpstr>
      <vt:lpstr>By Sex</vt:lpstr>
      <vt:lpstr>Cover Page</vt:lpstr>
      <vt:lpstr>By Race</vt:lpstr>
      <vt:lpstr>Cause Breakdown</vt:lpstr>
      <vt:lpstr>Circulatory</vt:lpstr>
      <vt:lpstr>Digestive</vt:lpstr>
      <vt:lpstr>Neoplasms</vt:lpstr>
      <vt:lpstr>Nervous</vt:lpstr>
      <vt:lpstr>Respiratory</vt:lpstr>
      <vt:lpstr>Mental Disorders</vt:lpstr>
      <vt:lpstr>Ill-Defined</vt:lpstr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Roston</dc:creator>
  <cp:lastModifiedBy>Stephen.Novack</cp:lastModifiedBy>
  <cp:lastPrinted>2013-02-08T19:03:10Z</cp:lastPrinted>
  <dcterms:created xsi:type="dcterms:W3CDTF">2013-01-21T16:02:03Z</dcterms:created>
  <dcterms:modified xsi:type="dcterms:W3CDTF">2013-02-08T20:19:45Z</dcterms:modified>
</cp:coreProperties>
</file>